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E:\Dropbox\Wingman\Hobby\J. Games\FOE\"/>
    </mc:Choice>
  </mc:AlternateContent>
  <xr:revisionPtr revIDLastSave="0" documentId="13_ncr:1_{42E1EEB3-5423-4549-9421-0EE704C99E04}" xr6:coauthVersionLast="43" xr6:coauthVersionMax="43" xr10:uidLastSave="{00000000-0000-0000-0000-000000000000}"/>
  <bookViews>
    <workbookView xWindow="-120" yWindow="-120" windowWidth="21840" windowHeight="13140" tabRatio="829" activeTab="1" xr2:uid="{5A31006D-2C15-4597-9B3A-2AAC985BAE3A}"/>
  </bookViews>
  <sheets>
    <sheet name="Info (4 spelers)" sheetId="13" r:id="rId1"/>
    <sheet name="Rekentabel (3 spelers) Lev. 1" sheetId="19" r:id="rId2"/>
    <sheet name="Rekentabel (3 spelers) Lev. 16" sheetId="16" r:id="rId3"/>
    <sheet name="Rekentabel (3 spelers) Lev. 30" sheetId="18" r:id="rId4"/>
    <sheet name="Rekentabel (3 spelers) Lev. 50" sheetId="17" r:id="rId5"/>
    <sheet name="Rekentabel (4 spelers) Lev.16" sheetId="11" r:id="rId6"/>
    <sheet name="Rekentabel (4 spelers) Lev.30" sheetId="14" r:id="rId7"/>
    <sheet name="Levels" sheetId="7"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 i="19" l="1"/>
  <c r="O13" i="19" s="1"/>
  <c r="Q6" i="19"/>
  <c r="K6" i="19"/>
  <c r="E6" i="19"/>
  <c r="N4" i="19"/>
  <c r="O16" i="19" s="1"/>
  <c r="H4" i="19"/>
  <c r="O12" i="19" s="1"/>
  <c r="C13" i="19" s="1"/>
  <c r="B4" i="19"/>
  <c r="C16" i="19" s="1"/>
  <c r="D2" i="19"/>
  <c r="I16" i="19" l="1"/>
  <c r="C12" i="19"/>
  <c r="I13" i="19" s="1"/>
  <c r="K16" i="18"/>
  <c r="E16" i="18"/>
  <c r="K15" i="18"/>
  <c r="E15" i="18"/>
  <c r="K14" i="18"/>
  <c r="E14" i="18"/>
  <c r="K13" i="18"/>
  <c r="E13" i="18"/>
  <c r="K12" i="18"/>
  <c r="E12" i="18"/>
  <c r="P7" i="18"/>
  <c r="J7" i="18"/>
  <c r="D7" i="18"/>
  <c r="Q6" i="18"/>
  <c r="K6" i="18"/>
  <c r="E6" i="18"/>
  <c r="N4" i="18"/>
  <c r="O17" i="18" s="1"/>
  <c r="H4" i="18"/>
  <c r="I17" i="18" s="1"/>
  <c r="B4" i="18"/>
  <c r="C17" i="18" s="1"/>
  <c r="I16" i="18" s="1"/>
  <c r="O15" i="18" s="1"/>
  <c r="D2" i="18"/>
  <c r="N4" i="17"/>
  <c r="I15" i="17" s="1"/>
  <c r="H4" i="17"/>
  <c r="C15" i="17" s="1"/>
  <c r="J12" i="18" l="1"/>
  <c r="L12" i="18" s="1"/>
  <c r="I16" i="17"/>
  <c r="C15" i="18"/>
  <c r="D12" i="18"/>
  <c r="F12" i="18" s="1"/>
  <c r="D13" i="18"/>
  <c r="D14" i="18"/>
  <c r="J13" i="18"/>
  <c r="J14" i="18"/>
  <c r="O16" i="18"/>
  <c r="C16" i="18"/>
  <c r="I15" i="18" s="1"/>
  <c r="K15" i="17"/>
  <c r="J15" i="17" s="1"/>
  <c r="E15" i="17"/>
  <c r="D15" i="17" s="1"/>
  <c r="K14" i="17"/>
  <c r="E14" i="17"/>
  <c r="K13" i="17"/>
  <c r="E13" i="17"/>
  <c r="K12" i="17"/>
  <c r="E12" i="17"/>
  <c r="K11" i="17"/>
  <c r="E11" i="17"/>
  <c r="P7" i="17"/>
  <c r="J7" i="17"/>
  <c r="D7" i="17"/>
  <c r="Q6" i="17"/>
  <c r="K6" i="17"/>
  <c r="E6" i="17"/>
  <c r="O16" i="17"/>
  <c r="B4" i="17"/>
  <c r="D2" i="17"/>
  <c r="L13" i="18" l="1"/>
  <c r="D8" i="18"/>
  <c r="F13" i="18"/>
  <c r="J8" i="18"/>
  <c r="L14" i="18"/>
  <c r="J17" i="18" s="1"/>
  <c r="C16" i="17"/>
  <c r="O15" i="17"/>
  <c r="J13" i="17"/>
  <c r="J14" i="17"/>
  <c r="D14" i="17"/>
  <c r="F14" i="18"/>
  <c r="D17" i="18" s="1"/>
  <c r="J11" i="17"/>
  <c r="L11" i="17" s="1"/>
  <c r="D13" i="17"/>
  <c r="D11" i="17"/>
  <c r="J12" i="17"/>
  <c r="D12" i="17"/>
  <c r="Q15" i="16"/>
  <c r="Q14" i="16"/>
  <c r="Q13" i="16"/>
  <c r="Q12" i="16"/>
  <c r="Q11" i="16"/>
  <c r="P7" i="16"/>
  <c r="Q6" i="16"/>
  <c r="N4" i="16"/>
  <c r="C13" i="16" s="1"/>
  <c r="I14" i="16" s="1"/>
  <c r="K15" i="16"/>
  <c r="E15" i="16"/>
  <c r="K14" i="16"/>
  <c r="E14" i="16"/>
  <c r="K13" i="16"/>
  <c r="E13" i="16"/>
  <c r="K12" i="16"/>
  <c r="E12" i="16"/>
  <c r="K11" i="16"/>
  <c r="E11" i="16"/>
  <c r="J7" i="16"/>
  <c r="D7" i="16"/>
  <c r="K6" i="16"/>
  <c r="E6" i="16"/>
  <c r="H4" i="16"/>
  <c r="I16" i="16" s="1"/>
  <c r="B4" i="16"/>
  <c r="C16" i="16" s="1"/>
  <c r="D2" i="16"/>
  <c r="D9" i="18" l="1"/>
  <c r="D16" i="18" s="1"/>
  <c r="J9" i="18"/>
  <c r="J15" i="18" s="1"/>
  <c r="D8" i="17"/>
  <c r="D16" i="17" s="1"/>
  <c r="J8" i="17"/>
  <c r="J16" i="17" s="1"/>
  <c r="F11" i="17"/>
  <c r="F13" i="17"/>
  <c r="L13" i="17"/>
  <c r="O13" i="16"/>
  <c r="C14" i="16" s="1"/>
  <c r="L12" i="17"/>
  <c r="F12" i="17"/>
  <c r="D12" i="16"/>
  <c r="O16" i="16"/>
  <c r="I13" i="16"/>
  <c r="O14" i="16" s="1"/>
  <c r="D11" i="16"/>
  <c r="P12" i="16"/>
  <c r="J12" i="16"/>
  <c r="J11" i="16"/>
  <c r="L11" i="16" s="1"/>
  <c r="P11" i="16"/>
  <c r="D15" i="18" l="1"/>
  <c r="J16" i="18"/>
  <c r="R12" i="16"/>
  <c r="F12" i="16"/>
  <c r="L14" i="17"/>
  <c r="L12" i="16"/>
  <c r="P8" i="16"/>
  <c r="P14" i="16" s="1"/>
  <c r="P13" i="16" s="1"/>
  <c r="P16" i="16" s="1"/>
  <c r="J8" i="16"/>
  <c r="J14" i="16" s="1"/>
  <c r="J13" i="16" s="1"/>
  <c r="J16" i="16" s="1"/>
  <c r="F11" i="16"/>
  <c r="D8" i="16"/>
  <c r="D14" i="16" s="1"/>
  <c r="D13" i="16" s="1"/>
  <c r="D16" i="16" s="1"/>
  <c r="R11" i="16"/>
  <c r="I30" i="14" l="1"/>
  <c r="C16" i="14" s="1"/>
  <c r="C30" i="14"/>
  <c r="I31" i="14" s="1"/>
  <c r="I15" i="14"/>
  <c r="C31" i="14" s="1"/>
  <c r="C15" i="14"/>
  <c r="I16" i="14" s="1"/>
  <c r="E29" i="14"/>
  <c r="E31" i="14"/>
  <c r="E30" i="14"/>
  <c r="E28" i="14"/>
  <c r="E27" i="14"/>
  <c r="J22" i="14"/>
  <c r="D22" i="14"/>
  <c r="K21" i="14"/>
  <c r="E21" i="14"/>
  <c r="H19" i="14"/>
  <c r="I32" i="14" s="1"/>
  <c r="B19" i="14"/>
  <c r="C32" i="14" s="1"/>
  <c r="K16" i="14"/>
  <c r="E16" i="14"/>
  <c r="K15" i="14"/>
  <c r="E15" i="14"/>
  <c r="K14" i="14"/>
  <c r="E14" i="14"/>
  <c r="K13" i="14"/>
  <c r="E13" i="14"/>
  <c r="K12" i="14"/>
  <c r="E12" i="14"/>
  <c r="J7" i="14"/>
  <c r="D7" i="14"/>
  <c r="K6" i="14"/>
  <c r="E6" i="14"/>
  <c r="H4" i="14"/>
  <c r="I17" i="14" s="1"/>
  <c r="B4" i="14"/>
  <c r="C17" i="14" s="1"/>
  <c r="D2" i="14"/>
  <c r="J13" i="14" l="1"/>
  <c r="D14" i="14"/>
  <c r="D27" i="14"/>
  <c r="F27" i="14" s="1"/>
  <c r="J12" i="14"/>
  <c r="L12" i="14" s="1"/>
  <c r="J14" i="14"/>
  <c r="D29" i="14"/>
  <c r="D13" i="14"/>
  <c r="D12" i="14"/>
  <c r="D28" i="14"/>
  <c r="C15" i="11"/>
  <c r="C13" i="11"/>
  <c r="I14" i="11" s="1"/>
  <c r="C29" i="11" s="1"/>
  <c r="E29" i="11"/>
  <c r="E28" i="11"/>
  <c r="E27" i="11"/>
  <c r="E26" i="11"/>
  <c r="E25" i="11"/>
  <c r="E11" i="11"/>
  <c r="D21" i="11"/>
  <c r="J21" i="11"/>
  <c r="D7" i="11"/>
  <c r="H18" i="11"/>
  <c r="I30" i="11" s="1"/>
  <c r="B18" i="11"/>
  <c r="C30" i="11" s="1"/>
  <c r="I27" i="11" s="1"/>
  <c r="K20" i="11"/>
  <c r="E20" i="11"/>
  <c r="H4" i="11"/>
  <c r="I16" i="11" s="1"/>
  <c r="C27" i="11" s="1"/>
  <c r="I28" i="11" s="1"/>
  <c r="K15" i="11"/>
  <c r="K14" i="11"/>
  <c r="K13" i="11"/>
  <c r="K12" i="11"/>
  <c r="K11" i="11"/>
  <c r="J7" i="11"/>
  <c r="K6" i="11"/>
  <c r="C14" i="11"/>
  <c r="I15" i="11" s="1"/>
  <c r="B4" i="11"/>
  <c r="C16" i="11" s="1"/>
  <c r="I13" i="11" s="1"/>
  <c r="C28" i="11" s="1"/>
  <c r="I29" i="11" s="1"/>
  <c r="D2" i="11"/>
  <c r="E15" i="11"/>
  <c r="E14" i="11"/>
  <c r="E13" i="11"/>
  <c r="E12" i="11"/>
  <c r="E6" i="11"/>
  <c r="A3" i="7"/>
  <c r="B2" i="7"/>
  <c r="B3" i="7" l="1"/>
  <c r="E12" i="19"/>
  <c r="E11" i="19"/>
  <c r="D11" i="19" s="1"/>
  <c r="D12" i="19" s="1"/>
  <c r="D13" i="19" s="1"/>
  <c r="E14" i="19"/>
  <c r="E13" i="19"/>
  <c r="E15" i="19"/>
  <c r="D7" i="19"/>
  <c r="D8" i="19" s="1"/>
  <c r="D12" i="11"/>
  <c r="J12" i="11"/>
  <c r="J11" i="11"/>
  <c r="F29" i="14"/>
  <c r="D32" i="14" s="1"/>
  <c r="D26" i="11"/>
  <c r="J8" i="14"/>
  <c r="L14" i="14"/>
  <c r="J17" i="14" s="1"/>
  <c r="F14" i="14"/>
  <c r="D17" i="14" s="1"/>
  <c r="L13" i="14"/>
  <c r="D8" i="14"/>
  <c r="F13" i="14"/>
  <c r="F28" i="14"/>
  <c r="D23" i="14"/>
  <c r="F12" i="14"/>
  <c r="D11" i="11"/>
  <c r="D25" i="11"/>
  <c r="A4" i="7"/>
  <c r="F12" i="19" l="1"/>
  <c r="J7" i="19"/>
  <c r="D16" i="19"/>
  <c r="K12" i="19"/>
  <c r="F11" i="19"/>
  <c r="J8" i="11"/>
  <c r="J14" i="11" s="1"/>
  <c r="J13" i="11" s="1"/>
  <c r="D8" i="11"/>
  <c r="D14" i="11" s="1"/>
  <c r="D13" i="11" s="1"/>
  <c r="L12" i="11"/>
  <c r="L11" i="11"/>
  <c r="D22" i="11"/>
  <c r="D28" i="11" s="1"/>
  <c r="D29" i="11" s="1"/>
  <c r="J9" i="14"/>
  <c r="J16" i="14" s="1"/>
  <c r="D9" i="14"/>
  <c r="D15" i="14" s="1"/>
  <c r="D24" i="14"/>
  <c r="F26" i="11"/>
  <c r="F12" i="11"/>
  <c r="F25" i="11"/>
  <c r="A5" i="7"/>
  <c r="K13" i="19" s="1"/>
  <c r="B4" i="7"/>
  <c r="J8" i="19" l="1"/>
  <c r="K14" i="19"/>
  <c r="K11" i="19"/>
  <c r="J11" i="19" s="1"/>
  <c r="K15" i="19"/>
  <c r="J15" i="11"/>
  <c r="J16" i="11" s="1"/>
  <c r="D27" i="11"/>
  <c r="D30" i="11" s="1"/>
  <c r="D15" i="11"/>
  <c r="D16" i="11" s="1"/>
  <c r="J15" i="14"/>
  <c r="D16" i="14"/>
  <c r="D31" i="14"/>
  <c r="D30" i="14"/>
  <c r="B5" i="7"/>
  <c r="A6" i="7"/>
  <c r="L11" i="19" l="1"/>
  <c r="J12" i="19"/>
  <c r="J13" i="19" s="1"/>
  <c r="A7" i="7"/>
  <c r="B6" i="7"/>
  <c r="J16" i="19" l="1"/>
  <c r="L12" i="19"/>
  <c r="A8" i="7"/>
  <c r="B7" i="7"/>
  <c r="Q15" i="19" l="1"/>
  <c r="P7" i="19"/>
  <c r="Q13" i="19"/>
  <c r="A9" i="7"/>
  <c r="Q12" i="19" s="1"/>
  <c r="B8" i="7"/>
  <c r="A10" i="7" l="1"/>
  <c r="B9" i="7"/>
  <c r="A11" i="7" l="1"/>
  <c r="B10" i="7"/>
  <c r="A12" i="7" l="1"/>
  <c r="B11" i="7"/>
  <c r="A13" i="7" l="1"/>
  <c r="B12" i="7"/>
  <c r="A14" i="7" l="1"/>
  <c r="B13" i="7"/>
  <c r="A15" i="7" l="1"/>
  <c r="B14" i="7"/>
  <c r="A16" i="7" l="1"/>
  <c r="B15" i="7"/>
  <c r="A17" i="7" l="1"/>
  <c r="B16" i="7"/>
  <c r="A18" i="7" l="1"/>
  <c r="B17" i="7"/>
  <c r="A19" i="7" l="1"/>
  <c r="B18" i="7"/>
  <c r="A20" i="7" l="1"/>
  <c r="B19" i="7"/>
  <c r="A21" i="7" l="1"/>
  <c r="B20" i="7"/>
  <c r="A22" i="7" l="1"/>
  <c r="B21" i="7"/>
  <c r="B22" i="7" l="1"/>
  <c r="A23" i="7"/>
  <c r="A24" i="7" l="1"/>
  <c r="B23" i="7"/>
  <c r="A25" i="7" l="1"/>
  <c r="B24" i="7"/>
  <c r="A26" i="7" l="1"/>
  <c r="B25" i="7"/>
  <c r="A27" i="7" l="1"/>
  <c r="B26" i="7"/>
  <c r="B27" i="7" l="1"/>
  <c r="A28" i="7"/>
  <c r="B28" i="7" l="1"/>
  <c r="A29" i="7"/>
  <c r="A30" i="7" l="1"/>
  <c r="B29" i="7"/>
  <c r="A31" i="7" l="1"/>
  <c r="B30" i="7"/>
  <c r="A32" i="7" l="1"/>
  <c r="B31" i="7"/>
  <c r="B32" i="7" l="1"/>
  <c r="A33" i="7"/>
  <c r="B33" i="7" l="1"/>
  <c r="A34" i="7"/>
  <c r="B34" i="7" l="1"/>
  <c r="A35" i="7"/>
  <c r="A36" i="7" l="1"/>
  <c r="B35" i="7"/>
  <c r="B36" i="7" l="1"/>
  <c r="A37" i="7"/>
  <c r="A38" i="7" l="1"/>
  <c r="B37" i="7"/>
  <c r="A39" i="7" l="1"/>
  <c r="B38" i="7"/>
  <c r="A40" i="7" l="1"/>
  <c r="B39" i="7"/>
  <c r="A41" i="7" l="1"/>
  <c r="B40" i="7"/>
  <c r="A42" i="7" l="1"/>
  <c r="B41" i="7"/>
  <c r="A43" i="7" l="1"/>
  <c r="B42" i="7"/>
  <c r="A44" i="7" l="1"/>
  <c r="B43" i="7"/>
  <c r="B44" i="7" l="1"/>
  <c r="A45" i="7"/>
  <c r="A46" i="7" l="1"/>
  <c r="B45" i="7"/>
  <c r="A47" i="7" l="1"/>
  <c r="B46" i="7"/>
  <c r="A48" i="7" l="1"/>
  <c r="B47" i="7"/>
  <c r="A49" i="7" l="1"/>
  <c r="B48" i="7"/>
  <c r="A50" i="7" l="1"/>
  <c r="B49" i="7"/>
  <c r="A51" i="7" l="1"/>
  <c r="B50" i="7"/>
  <c r="A52" i="7" l="1"/>
  <c r="B51" i="7"/>
  <c r="B52" i="7" l="1"/>
  <c r="A53" i="7"/>
  <c r="A54" i="7" l="1"/>
  <c r="B53" i="7"/>
  <c r="A55" i="7" l="1"/>
  <c r="B54" i="7"/>
  <c r="A56" i="7" l="1"/>
  <c r="B55" i="7"/>
  <c r="A57" i="7" l="1"/>
  <c r="B56" i="7"/>
  <c r="A58" i="7" l="1"/>
  <c r="B57" i="7"/>
  <c r="A59" i="7" l="1"/>
  <c r="B58" i="7"/>
  <c r="A60" i="7" l="1"/>
  <c r="B59" i="7"/>
  <c r="B60" i="7" l="1"/>
  <c r="A61" i="7"/>
  <c r="A62" i="7" l="1"/>
  <c r="B61" i="7"/>
  <c r="A63" i="7" l="1"/>
  <c r="B62" i="7"/>
  <c r="A64" i="7" l="1"/>
  <c r="B63" i="7"/>
  <c r="A65" i="7" l="1"/>
  <c r="B64" i="7"/>
  <c r="A66" i="7" l="1"/>
  <c r="B65" i="7"/>
  <c r="A67" i="7" l="1"/>
  <c r="B66" i="7"/>
  <c r="A68" i="7" l="1"/>
  <c r="B67" i="7"/>
  <c r="B68" i="7" l="1"/>
  <c r="A69" i="7"/>
  <c r="A70" i="7" l="1"/>
  <c r="B69" i="7"/>
  <c r="A71" i="7" l="1"/>
  <c r="B70" i="7"/>
  <c r="A72" i="7" l="1"/>
  <c r="B71" i="7"/>
  <c r="A73" i="7" l="1"/>
  <c r="B72" i="7"/>
  <c r="A74" i="7" l="1"/>
  <c r="B73" i="7"/>
  <c r="A75" i="7" l="1"/>
  <c r="B74" i="7"/>
  <c r="A76" i="7" l="1"/>
  <c r="B75" i="7"/>
  <c r="B76" i="7" l="1"/>
  <c r="A77" i="7"/>
  <c r="A78" i="7" l="1"/>
  <c r="B77" i="7"/>
  <c r="A79" i="7" l="1"/>
  <c r="B78" i="7"/>
  <c r="A80" i="7" l="1"/>
  <c r="B79" i="7"/>
  <c r="A81" i="7" l="1"/>
  <c r="B80" i="7"/>
  <c r="B81" i="7" l="1"/>
  <c r="Q11" i="19" l="1"/>
  <c r="P11" i="19" s="1"/>
  <c r="Q14" i="19"/>
  <c r="Q16" i="18"/>
  <c r="K29" i="14"/>
  <c r="J29" i="14" s="1"/>
  <c r="K27" i="14"/>
  <c r="J27" i="14" s="1"/>
  <c r="K26" i="11"/>
  <c r="J26" i="11" s="1"/>
  <c r="K27" i="11"/>
  <c r="Q13" i="18"/>
  <c r="P13" i="18" s="1"/>
  <c r="Q11" i="17"/>
  <c r="P11" i="17" s="1"/>
  <c r="K31" i="14"/>
  <c r="K28" i="11"/>
  <c r="K25" i="11"/>
  <c r="J25" i="11" s="1"/>
  <c r="Q15" i="18"/>
  <c r="Q12" i="18"/>
  <c r="P12" i="18" s="1"/>
  <c r="Q13" i="17"/>
  <c r="P13" i="17" s="1"/>
  <c r="Q14" i="17"/>
  <c r="P14" i="17" s="1"/>
  <c r="K30" i="14"/>
  <c r="Q14" i="18"/>
  <c r="P14" i="18" s="1"/>
  <c r="K28" i="14"/>
  <c r="J28" i="14" s="1"/>
  <c r="K29" i="11"/>
  <c r="Q12" i="17"/>
  <c r="P12" i="17" s="1"/>
  <c r="R12" i="17" s="1"/>
  <c r="Q15" i="17"/>
  <c r="P15" i="17" s="1"/>
  <c r="F11" i="11"/>
  <c r="P12" i="19" l="1"/>
  <c r="P13" i="19" s="1"/>
  <c r="P8" i="19"/>
  <c r="R11" i="19"/>
  <c r="R14" i="18"/>
  <c r="P17" i="18" s="1"/>
  <c r="L28" i="14"/>
  <c r="R12" i="18"/>
  <c r="P8" i="18"/>
  <c r="L26" i="11"/>
  <c r="R11" i="17"/>
  <c r="P8" i="17"/>
  <c r="P16" i="17" s="1"/>
  <c r="L27" i="14"/>
  <c r="J23" i="14"/>
  <c r="R14" i="17"/>
  <c r="R13" i="18"/>
  <c r="L29" i="14"/>
  <c r="J32" i="14" s="1"/>
  <c r="R13" i="17"/>
  <c r="J22" i="11"/>
  <c r="J28" i="11" s="1"/>
  <c r="L25" i="11"/>
  <c r="R12" i="19" l="1"/>
  <c r="P16" i="19"/>
  <c r="P9" i="18"/>
  <c r="P16" i="18" s="1"/>
  <c r="J24" i="14"/>
  <c r="J30" i="14" s="1"/>
  <c r="J27" i="11"/>
  <c r="J29" i="11"/>
  <c r="P15" i="18" l="1"/>
  <c r="J31" i="14"/>
  <c r="J30" i="11"/>
  <c r="F14" i="17"/>
</calcChain>
</file>

<file path=xl/sharedStrings.xml><?xml version="1.0" encoding="utf-8"?>
<sst xmlns="http://schemas.openxmlformats.org/spreadsheetml/2006/main" count="417" uniqueCount="60">
  <si>
    <t>P1:</t>
  </si>
  <si>
    <t>P2:</t>
  </si>
  <si>
    <t>P3:</t>
  </si>
  <si>
    <t>P4:</t>
  </si>
  <si>
    <t>P5:</t>
  </si>
  <si>
    <t>Zelf:</t>
  </si>
  <si>
    <t>Booster %</t>
  </si>
  <si>
    <t>Totaal FP</t>
  </si>
  <si>
    <t>Totaal buiten boosters</t>
  </si>
  <si>
    <t>Van</t>
  </si>
  <si>
    <t>Naar</t>
  </si>
  <si>
    <t>FP Nodig</t>
  </si>
  <si>
    <t>P1</t>
  </si>
  <si>
    <t>P2</t>
  </si>
  <si>
    <t>P3</t>
  </si>
  <si>
    <t>P4</t>
  </si>
  <si>
    <t>P5</t>
  </si>
  <si>
    <t>Level</t>
  </si>
  <si>
    <t>ARC programma 4 spelers (+2 boosters)</t>
  </si>
  <si>
    <t>Boost%:</t>
  </si>
  <si>
    <t>Speler 1:</t>
  </si>
  <si>
    <t>Speler 2:</t>
  </si>
  <si>
    <t>Speler 3:</t>
  </si>
  <si>
    <t>Speler 4:</t>
  </si>
  <si>
    <t>Arc</t>
  </si>
  <si>
    <t>BOOSTER</t>
  </si>
  <si>
    <t>Save bij</t>
  </si>
  <si>
    <t>Storten</t>
  </si>
  <si>
    <t>Bonus</t>
  </si>
  <si>
    <t>ARC programma 4 spelers (+3 boosters, vanaf lev. 30)</t>
  </si>
  <si>
    <t>ARC programma 4 spelers (+2 boosters, vanaf lev. 16)</t>
  </si>
  <si>
    <t>Totaal buiten boosters + zelf</t>
  </si>
  <si>
    <t>De eerste 16 levels</t>
  </si>
  <si>
    <t>Deze kun je eventueel ook via de rekentabel tot level 16 doen, maar handiger is via treintjes of zelf doen.</t>
  </si>
  <si>
    <t>Vanaf level 16</t>
  </si>
  <si>
    <t>Vanaf level 30</t>
  </si>
  <si>
    <t>Nu begint het tricky te worden, buren zullen proberen plaatsen te stelen. Vandaar ook een andere opzet. Belangrijk is dat dan:</t>
  </si>
  <si>
    <t>1) Eerst BOOSTER P1 stort;</t>
  </si>
  <si>
    <t>2) Dan BOOSTER P2;</t>
  </si>
  <si>
    <t>3) Vervolgens de eigenaar van de arc het aantal fp om BOOSTER 3 safe te zetten (zelf te storten aantal - 5);</t>
  </si>
  <si>
    <t>4) Daarna dus BOOSTER P3;</t>
  </si>
  <si>
    <t>5) Dan P4;</t>
  </si>
  <si>
    <t>6) Gevolgt door P5;</t>
  </si>
  <si>
    <t>7) En tenslotte de arc eigenaar met de laatste (5) fp om te levelen.</t>
  </si>
  <si>
    <t>ARC programma 3 spelers (+3 boosters, vanaf lev. 30)</t>
  </si>
  <si>
    <t>Niet invullen bij 3 spelers</t>
  </si>
  <si>
    <t>Hiervoor gebruik je de tab "Rekentabel (X spelers) Lev. 16". Zou moeten lukken dat er dan elke week alle arcen een level omhoog gaan. Vanaf level 20 zal dit zelfs elke dag 1 arc zijn.</t>
  </si>
  <si>
    <t>OPEN</t>
  </si>
  <si>
    <t>ARC programma 3 spelers (+4 boosters, vanaf lev. 50)</t>
  </si>
  <si>
    <t>Vanaf level 50</t>
  </si>
  <si>
    <t>3) Daarna BOOSTER P3;</t>
  </si>
  <si>
    <t>4) Vervolgens de eigenaar van de arc het aantal fp om BOOSTER 4 safe te zetten;</t>
  </si>
  <si>
    <t>5) Dan BOOSTER P4;</t>
  </si>
  <si>
    <t>6) Wederom eigenaar resterende fp;</t>
  </si>
  <si>
    <t>7) En tenslotte P5.</t>
  </si>
  <si>
    <t>Lennart</t>
  </si>
  <si>
    <t>Mark</t>
  </si>
  <si>
    <t>Ralf</t>
  </si>
  <si>
    <t>Himeji programma 3 spelers (+2 boosters, vanaf lev. 16)</t>
  </si>
  <si>
    <t>Himeji programma 3 spelers (+1 booster, vanaf lev.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</si>
</sst>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color theme="1"/>
      <name val="Calibri"/>
      <family val="2"/>
      <scheme val="minor"/>
    </font>
    <font>
      <sz val="11"/>
      <name val="Arial"/>
      <family val="2"/>
    </font>
    <font>
      <sz val="11"/>
      <color theme="1"/>
      <name val="Calibri"/>
      <family val="2"/>
      <scheme val="minor"/>
    </font>
    <font>
      <sz val="12"/>
      <color theme="1"/>
      <name val="Calibri"/>
      <family val="2"/>
      <scheme val="minor"/>
    </font>
    <font>
      <b/>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3" fillId="0" borderId="0" applyFont="0" applyFill="0" applyBorder="0" applyAlignment="0" applyProtection="0"/>
  </cellStyleXfs>
  <cellXfs count="28">
    <xf numFmtId="0" fontId="0" fillId="0" borderId="0" xfId="0"/>
    <xf numFmtId="0" fontId="2" fillId="0" borderId="0" xfId="0" applyFont="1" applyAlignment="1">
      <alignment horizontal="left" vertical="top"/>
    </xf>
    <xf numFmtId="0" fontId="0" fillId="2" borderId="0" xfId="0" applyFill="1"/>
    <xf numFmtId="1" fontId="0" fillId="2" borderId="0" xfId="0" applyNumberFormat="1" applyFill="1"/>
    <xf numFmtId="0" fontId="0" fillId="3" borderId="0" xfId="0" applyFill="1" applyProtection="1">
      <protection locked="0"/>
    </xf>
    <xf numFmtId="9" fontId="0" fillId="3" borderId="0" xfId="1" applyFont="1" applyFill="1" applyAlignment="1" applyProtection="1">
      <alignment horizontal="left"/>
      <protection locked="0"/>
    </xf>
    <xf numFmtId="0" fontId="0" fillId="2" borderId="0" xfId="0" applyFill="1" applyAlignment="1">
      <alignment horizontal="left"/>
    </xf>
    <xf numFmtId="0" fontId="1" fillId="2" borderId="0" xfId="0" applyFont="1" applyFill="1"/>
    <xf numFmtId="0" fontId="5"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4" fillId="2" borderId="4" xfId="0" applyFont="1" applyFill="1" applyBorder="1"/>
    <xf numFmtId="0" fontId="0" fillId="3" borderId="0" xfId="0" applyFill="1" applyAlignment="1" applyProtection="1">
      <alignment horizontal="left"/>
      <protection locked="0"/>
    </xf>
    <xf numFmtId="0" fontId="0" fillId="2" borderId="4" xfId="0" applyFill="1" applyBorder="1" applyAlignment="1">
      <alignment vertical="center"/>
    </xf>
    <xf numFmtId="1" fontId="0" fillId="2" borderId="0" xfId="0" applyNumberFormat="1" applyFill="1" applyAlignment="1">
      <alignment horizontal="left"/>
    </xf>
    <xf numFmtId="0" fontId="0" fillId="2" borderId="0" xfId="0" applyFill="1" applyAlignment="1">
      <alignment vertical="center"/>
    </xf>
    <xf numFmtId="0" fontId="0" fillId="2" borderId="4" xfId="0" applyFill="1" applyBorder="1" applyAlignment="1">
      <alignment horizontal="right"/>
    </xf>
    <xf numFmtId="1" fontId="0" fillId="2" borderId="0" xfId="0" applyNumberFormat="1" applyFill="1" applyAlignment="1">
      <alignment horizontal="center"/>
    </xf>
    <xf numFmtId="0" fontId="0" fillId="2" borderId="0" xfId="0" applyFill="1" applyAlignment="1">
      <alignment horizontal="center" vertical="center"/>
    </xf>
    <xf numFmtId="1" fontId="0" fillId="2" borderId="5" xfId="0" applyNumberFormat="1"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right"/>
    </xf>
    <xf numFmtId="0" fontId="0" fillId="2" borderId="7" xfId="0" applyFill="1" applyBorder="1"/>
    <xf numFmtId="1" fontId="0" fillId="2" borderId="7" xfId="0" applyNumberFormat="1" applyFill="1" applyBorder="1" applyAlignment="1">
      <alignment horizontal="center"/>
    </xf>
    <xf numFmtId="0" fontId="0" fillId="2" borderId="7" xfId="0" applyFill="1" applyBorder="1" applyAlignment="1">
      <alignment horizontal="center" vertical="center"/>
    </xf>
    <xf numFmtId="0" fontId="0" fillId="2" borderId="8" xfId="0" applyFill="1" applyBorder="1" applyAlignment="1">
      <alignment horizontal="center"/>
    </xf>
  </cellXfs>
  <cellStyles count="2">
    <cellStyle name="Procent" xfId="1" builtinId="5"/>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A7D76-DBF1-4A6F-B3E9-EF34CDE91311}">
  <dimension ref="A1:C32"/>
  <sheetViews>
    <sheetView workbookViewId="0">
      <selection activeCell="B7" sqref="B7"/>
    </sheetView>
  </sheetViews>
  <sheetFormatPr defaultRowHeight="15" x14ac:dyDescent="0.25"/>
  <cols>
    <col min="1" max="1" width="10.42578125" style="2" customWidth="1"/>
    <col min="2" max="2" width="27.140625" style="2" customWidth="1"/>
    <col min="3" max="16384" width="9.140625" style="2"/>
  </cols>
  <sheetData>
    <row r="1" spans="1:3" ht="15.75" x14ac:dyDescent="0.25">
      <c r="A1" s="7" t="s">
        <v>18</v>
      </c>
    </row>
    <row r="3" spans="1:3" x14ac:dyDescent="0.25">
      <c r="A3" s="2" t="s">
        <v>19</v>
      </c>
      <c r="B3" s="5">
        <v>0.9</v>
      </c>
    </row>
    <row r="4" spans="1:3" x14ac:dyDescent="0.25">
      <c r="A4" s="2" t="s">
        <v>20</v>
      </c>
      <c r="B4" s="4" t="s">
        <v>56</v>
      </c>
    </row>
    <row r="5" spans="1:3" x14ac:dyDescent="0.25">
      <c r="A5" s="2" t="s">
        <v>21</v>
      </c>
      <c r="B5" s="4" t="s">
        <v>55</v>
      </c>
    </row>
    <row r="6" spans="1:3" x14ac:dyDescent="0.25">
      <c r="A6" s="2" t="s">
        <v>22</v>
      </c>
      <c r="B6" s="4" t="s">
        <v>57</v>
      </c>
    </row>
    <row r="7" spans="1:3" x14ac:dyDescent="0.25">
      <c r="A7" s="2" t="s">
        <v>23</v>
      </c>
      <c r="B7" s="4"/>
      <c r="C7" s="2" t="s">
        <v>45</v>
      </c>
    </row>
    <row r="9" spans="1:3" x14ac:dyDescent="0.25">
      <c r="A9" s="2" t="s">
        <v>32</v>
      </c>
    </row>
    <row r="10" spans="1:3" x14ac:dyDescent="0.25">
      <c r="A10" s="2" t="s">
        <v>33</v>
      </c>
    </row>
    <row r="12" spans="1:3" x14ac:dyDescent="0.25">
      <c r="A12" s="2" t="s">
        <v>34</v>
      </c>
    </row>
    <row r="13" spans="1:3" x14ac:dyDescent="0.25">
      <c r="A13" s="2" t="s">
        <v>46</v>
      </c>
    </row>
    <row r="15" spans="1:3" x14ac:dyDescent="0.25">
      <c r="A15" s="2" t="s">
        <v>35</v>
      </c>
    </row>
    <row r="16" spans="1:3" x14ac:dyDescent="0.25">
      <c r="A16" s="2" t="s">
        <v>36</v>
      </c>
    </row>
    <row r="17" spans="1:1" x14ac:dyDescent="0.25">
      <c r="A17" s="2" t="s">
        <v>37</v>
      </c>
    </row>
    <row r="18" spans="1:1" x14ac:dyDescent="0.25">
      <c r="A18" s="2" t="s">
        <v>38</v>
      </c>
    </row>
    <row r="19" spans="1:1" x14ac:dyDescent="0.25">
      <c r="A19" s="2" t="s">
        <v>39</v>
      </c>
    </row>
    <row r="20" spans="1:1" x14ac:dyDescent="0.25">
      <c r="A20" s="2" t="s">
        <v>40</v>
      </c>
    </row>
    <row r="21" spans="1:1" x14ac:dyDescent="0.25">
      <c r="A21" s="2" t="s">
        <v>41</v>
      </c>
    </row>
    <row r="22" spans="1:1" x14ac:dyDescent="0.25">
      <c r="A22" s="2" t="s">
        <v>42</v>
      </c>
    </row>
    <row r="23" spans="1:1" x14ac:dyDescent="0.25">
      <c r="A23" s="2" t="s">
        <v>43</v>
      </c>
    </row>
    <row r="25" spans="1:1" x14ac:dyDescent="0.25">
      <c r="A25" s="2" t="s">
        <v>49</v>
      </c>
    </row>
    <row r="26" spans="1:1" x14ac:dyDescent="0.25">
      <c r="A26" s="2" t="s">
        <v>37</v>
      </c>
    </row>
    <row r="27" spans="1:1" x14ac:dyDescent="0.25">
      <c r="A27" s="2" t="s">
        <v>38</v>
      </c>
    </row>
    <row r="28" spans="1:1" x14ac:dyDescent="0.25">
      <c r="A28" s="2" t="s">
        <v>50</v>
      </c>
    </row>
    <row r="29" spans="1:1" x14ac:dyDescent="0.25">
      <c r="A29" s="2" t="s">
        <v>51</v>
      </c>
    </row>
    <row r="30" spans="1:1" x14ac:dyDescent="0.25">
      <c r="A30" s="2" t="s">
        <v>52</v>
      </c>
    </row>
    <row r="31" spans="1:1" x14ac:dyDescent="0.25">
      <c r="A31" s="2" t="s">
        <v>53</v>
      </c>
    </row>
    <row r="32" spans="1:1" x14ac:dyDescent="0.25">
      <c r="A32" s="2" t="s">
        <v>54</v>
      </c>
    </row>
  </sheetData>
  <sheetProtection sheet="1" objects="1" scenarios="1"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BF1F2-0D4D-4F01-98BE-B08626D06827}">
  <dimension ref="B1:R17"/>
  <sheetViews>
    <sheetView tabSelected="1" zoomScale="90" zoomScaleNormal="90" workbookViewId="0">
      <selection activeCell="D6" sqref="D6"/>
    </sheetView>
  </sheetViews>
  <sheetFormatPr defaultRowHeight="15" x14ac:dyDescent="0.25"/>
  <cols>
    <col min="1" max="1" width="1.7109375" style="2" customWidth="1"/>
    <col min="2" max="2" width="6.5703125" style="2" customWidth="1"/>
    <col min="3" max="3" width="18.42578125" style="2" bestFit="1"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8.42578125" style="2" bestFit="1" customWidth="1"/>
    <col min="10" max="12" width="9.140625" style="2"/>
    <col min="13" max="13" width="3.7109375" style="2" customWidth="1"/>
    <col min="14" max="14" width="6.42578125" style="2" customWidth="1"/>
    <col min="15" max="15" width="18.28515625" style="2" customWidth="1"/>
    <col min="16" max="16384" width="9.140625" style="2"/>
  </cols>
  <sheetData>
    <row r="1" spans="2:18" ht="15.75" x14ac:dyDescent="0.25">
      <c r="B1" s="7" t="s">
        <v>59</v>
      </c>
    </row>
    <row r="2" spans="2:18" x14ac:dyDescent="0.25">
      <c r="B2" s="2" t="s">
        <v>6</v>
      </c>
      <c r="D2" s="6">
        <f>1+'Info (4 spelers)'!B3</f>
        <v>1.9</v>
      </c>
    </row>
    <row r="3" spans="2:18" ht="15.75" thickBot="1" x14ac:dyDescent="0.3"/>
    <row r="4" spans="2:18" x14ac:dyDescent="0.25">
      <c r="B4" s="8" t="str">
        <f>'Info (4 spelers)'!B4</f>
        <v>Mark</v>
      </c>
      <c r="C4" s="9"/>
      <c r="D4" s="9"/>
      <c r="E4" s="9"/>
      <c r="F4" s="10"/>
      <c r="H4" s="8" t="str">
        <f>'Info (4 spelers)'!B5</f>
        <v>Lennart</v>
      </c>
      <c r="I4" s="9"/>
      <c r="J4" s="9"/>
      <c r="K4" s="9"/>
      <c r="L4" s="10"/>
      <c r="N4" s="8" t="str">
        <f>'Info (4 spelers)'!B6</f>
        <v>Ralf</v>
      </c>
      <c r="O4" s="9"/>
      <c r="P4" s="9"/>
      <c r="Q4" s="9"/>
      <c r="R4" s="10"/>
    </row>
    <row r="5" spans="2:18" x14ac:dyDescent="0.25">
      <c r="B5" s="11" t="s">
        <v>24</v>
      </c>
      <c r="D5" s="2" t="s">
        <v>9</v>
      </c>
      <c r="E5" s="2" t="s">
        <v>10</v>
      </c>
      <c r="F5" s="12"/>
      <c r="H5" s="11" t="s">
        <v>24</v>
      </c>
      <c r="J5" s="2" t="s">
        <v>9</v>
      </c>
      <c r="K5" s="2" t="s">
        <v>10</v>
      </c>
      <c r="L5" s="12"/>
      <c r="N5" s="11" t="s">
        <v>24</v>
      </c>
      <c r="P5" s="2" t="s">
        <v>9</v>
      </c>
      <c r="Q5" s="2" t="s">
        <v>10</v>
      </c>
      <c r="R5" s="12"/>
    </row>
    <row r="6" spans="2:18" ht="15.75" x14ac:dyDescent="0.25">
      <c r="B6" s="13" t="s">
        <v>17</v>
      </c>
      <c r="D6" s="14">
        <v>7</v>
      </c>
      <c r="E6" s="6">
        <f>D6+1</f>
        <v>8</v>
      </c>
      <c r="F6" s="12"/>
      <c r="H6" s="13" t="s">
        <v>17</v>
      </c>
      <c r="J6" s="14">
        <v>10</v>
      </c>
      <c r="K6" s="6">
        <f>J6+1</f>
        <v>11</v>
      </c>
      <c r="L6" s="12"/>
      <c r="N6" s="13" t="s">
        <v>17</v>
      </c>
      <c r="P6" s="14">
        <v>10</v>
      </c>
      <c r="Q6" s="6">
        <f>P6+1</f>
        <v>11</v>
      </c>
      <c r="R6" s="12"/>
    </row>
    <row r="7" spans="2:18" x14ac:dyDescent="0.25">
      <c r="B7" s="11" t="s">
        <v>7</v>
      </c>
      <c r="D7" s="6">
        <f>VLOOKUP(D6,Levels!A1:C102,3,0)</f>
        <v>910</v>
      </c>
      <c r="F7" s="12"/>
      <c r="H7" s="11" t="s">
        <v>7</v>
      </c>
      <c r="J7" s="6">
        <f>VLOOKUP(J6,Levels!A1:C102,3,0)</f>
        <v>1241</v>
      </c>
      <c r="L7" s="12"/>
      <c r="N7" s="11" t="s">
        <v>7</v>
      </c>
      <c r="P7" s="6">
        <f>VLOOKUP(P6,Levels!A1:C102,3,0)</f>
        <v>1241</v>
      </c>
      <c r="R7" s="12"/>
    </row>
    <row r="8" spans="2:18" x14ac:dyDescent="0.25">
      <c r="B8" s="15" t="s">
        <v>8</v>
      </c>
      <c r="D8" s="16">
        <f>D7-D11</f>
        <v>729.5</v>
      </c>
      <c r="F8" s="12"/>
      <c r="H8" s="15" t="s">
        <v>8</v>
      </c>
      <c r="J8" s="16">
        <f>J7-J11</f>
        <v>975</v>
      </c>
      <c r="L8" s="12"/>
      <c r="N8" s="15" t="s">
        <v>8</v>
      </c>
      <c r="P8" s="16">
        <f>P7-P11</f>
        <v>975</v>
      </c>
      <c r="R8" s="12"/>
    </row>
    <row r="9" spans="2:18" x14ac:dyDescent="0.25">
      <c r="B9" s="15"/>
      <c r="D9" s="16"/>
      <c r="F9" s="12"/>
      <c r="H9" s="15"/>
      <c r="J9" s="16"/>
      <c r="L9" s="12"/>
      <c r="N9" s="15"/>
      <c r="P9" s="16"/>
      <c r="R9" s="12"/>
    </row>
    <row r="10" spans="2:18" x14ac:dyDescent="0.25">
      <c r="B10" s="11"/>
      <c r="D10" s="2" t="s">
        <v>27</v>
      </c>
      <c r="E10" s="17" t="s">
        <v>28</v>
      </c>
      <c r="F10" s="12" t="s">
        <v>26</v>
      </c>
      <c r="H10" s="11"/>
      <c r="J10" s="2" t="s">
        <v>27</v>
      </c>
      <c r="K10" s="17" t="s">
        <v>28</v>
      </c>
      <c r="L10" s="12" t="s">
        <v>26</v>
      </c>
      <c r="N10" s="11"/>
      <c r="P10" s="2" t="s">
        <v>27</v>
      </c>
      <c r="Q10" s="17" t="s">
        <v>28</v>
      </c>
      <c r="R10" s="12" t="s">
        <v>26</v>
      </c>
    </row>
    <row r="11" spans="2:18" x14ac:dyDescent="0.25">
      <c r="B11" s="18" t="s">
        <v>0</v>
      </c>
      <c r="C11" s="2" t="s">
        <v>25</v>
      </c>
      <c r="D11" s="19">
        <f>E11*D2</f>
        <v>180.5</v>
      </c>
      <c r="E11" s="20">
        <f>VLOOKUP(D6,Levels!A1:I102,5,0)</f>
        <v>95</v>
      </c>
      <c r="F11" s="21">
        <f>IF(D11&gt;D7/2,"Meteen",D7-(2*D11))</f>
        <v>549</v>
      </c>
      <c r="H11" s="18" t="s">
        <v>0</v>
      </c>
      <c r="I11" s="2" t="s">
        <v>25</v>
      </c>
      <c r="J11" s="19">
        <f>K11*D2</f>
        <v>266</v>
      </c>
      <c r="K11" s="20">
        <f>VLOOKUP(J6,Levels!A1:I102,5,0)</f>
        <v>140</v>
      </c>
      <c r="L11" s="21">
        <f>IF(J11&gt;J7/2,"Meteen",J7-(2*J11))</f>
        <v>709</v>
      </c>
      <c r="N11" s="18" t="s">
        <v>0</v>
      </c>
      <c r="O11" s="2" t="s">
        <v>25</v>
      </c>
      <c r="P11" s="19">
        <f>Q11*D2</f>
        <v>266</v>
      </c>
      <c r="Q11" s="20">
        <f>VLOOKUP(P6,Levels!A1:I102,5,0)</f>
        <v>140</v>
      </c>
      <c r="R11" s="21">
        <f>IF(P11&gt;P7/2,"Meteen",P7-(2*P11))</f>
        <v>709</v>
      </c>
    </row>
    <row r="12" spans="2:18" x14ac:dyDescent="0.25">
      <c r="B12" s="18" t="s">
        <v>1</v>
      </c>
      <c r="C12" s="2" t="str">
        <f>N4</f>
        <v>Ralf</v>
      </c>
      <c r="D12" s="19">
        <f>D11-10</f>
        <v>170.5</v>
      </c>
      <c r="E12" s="20">
        <f>VLOOKUP(D6,Levels!A1:I102,6,0)</f>
        <v>50</v>
      </c>
      <c r="F12" s="21">
        <f>IF(D12&gt;(D7-D11)/2,"Na P1",D7-D11-(2*D12))</f>
        <v>388.5</v>
      </c>
      <c r="H12" s="18" t="s">
        <v>1</v>
      </c>
      <c r="I12" s="2" t="str">
        <f>B4</f>
        <v>Mark</v>
      </c>
      <c r="J12" s="19">
        <f>J11-10</f>
        <v>256</v>
      </c>
      <c r="K12" s="20">
        <f>VLOOKUP(J6,Levels!A1:I102,6,0)</f>
        <v>70</v>
      </c>
      <c r="L12" s="21">
        <f>IF(J12&gt;(J7-J11)/2,"Na P1",J7-J11-(2*J12))</f>
        <v>463</v>
      </c>
      <c r="N12" s="18" t="s">
        <v>1</v>
      </c>
      <c r="O12" s="2" t="str">
        <f>H4</f>
        <v>Lennart</v>
      </c>
      <c r="P12" s="19">
        <f>P11-10</f>
        <v>256</v>
      </c>
      <c r="Q12" s="20">
        <f>VLOOKUP(P6,Levels!A1:I102,6,0)</f>
        <v>70</v>
      </c>
      <c r="R12" s="21">
        <f>IF(P12&gt;(P7-P11)/2,"Na P1",P7-P11-(2*P12))</f>
        <v>463</v>
      </c>
    </row>
    <row r="13" spans="2:18" x14ac:dyDescent="0.25">
      <c r="B13" s="18" t="s">
        <v>2</v>
      </c>
      <c r="C13" s="2" t="str">
        <f>O12</f>
        <v>Lennart</v>
      </c>
      <c r="D13" s="19">
        <f>D12-10</f>
        <v>160.5</v>
      </c>
      <c r="E13" s="20">
        <f>VLOOKUP(D6,Levels!A1:I102,7,0)</f>
        <v>15</v>
      </c>
      <c r="F13" s="22"/>
      <c r="H13" s="18" t="s">
        <v>2</v>
      </c>
      <c r="I13" s="2" t="str">
        <f>C12</f>
        <v>Ralf</v>
      </c>
      <c r="J13" s="19">
        <f>J12-10</f>
        <v>246</v>
      </c>
      <c r="K13" s="20">
        <f>VLOOKUP(J6,Levels!A1:I102,7,0)</f>
        <v>25</v>
      </c>
      <c r="L13" s="22"/>
      <c r="N13" s="18" t="s">
        <v>2</v>
      </c>
      <c r="O13" s="2" t="str">
        <f>I12</f>
        <v>Mark</v>
      </c>
      <c r="P13" s="19">
        <f>P12-10</f>
        <v>246</v>
      </c>
      <c r="Q13" s="20">
        <f>VLOOKUP(P6,Levels!A1:I102,7,0)</f>
        <v>25</v>
      </c>
      <c r="R13" s="22"/>
    </row>
    <row r="14" spans="2:18" x14ac:dyDescent="0.25">
      <c r="B14" s="18" t="s">
        <v>3</v>
      </c>
      <c r="C14" s="2" t="s">
        <v>47</v>
      </c>
      <c r="D14" s="19">
        <v>0</v>
      </c>
      <c r="E14" s="20">
        <f>VLOOKUP(D6,Levels!A1:I102,8,0)</f>
        <v>5</v>
      </c>
      <c r="F14" s="22"/>
      <c r="H14" s="18" t="s">
        <v>3</v>
      </c>
      <c r="I14" s="2" t="s">
        <v>47</v>
      </c>
      <c r="J14" s="19">
        <v>0</v>
      </c>
      <c r="K14" s="20">
        <f>VLOOKUP(J6,Levels!A1:I102,8,0)</f>
        <v>5</v>
      </c>
      <c r="L14" s="22"/>
      <c r="N14" s="18" t="s">
        <v>3</v>
      </c>
      <c r="O14" s="2" t="s">
        <v>47</v>
      </c>
      <c r="P14" s="19">
        <v>0</v>
      </c>
      <c r="Q14" s="20">
        <f>VLOOKUP(P6,Levels!A1:I102,8,0)</f>
        <v>5</v>
      </c>
      <c r="R14" s="22"/>
    </row>
    <row r="15" spans="2:18" x14ac:dyDescent="0.25">
      <c r="B15" s="18" t="s">
        <v>4</v>
      </c>
      <c r="C15" s="2" t="s">
        <v>47</v>
      </c>
      <c r="D15" s="19">
        <v>0</v>
      </c>
      <c r="E15" s="20">
        <f>VLOOKUP(D6,Levels!A1:I102,9,0)</f>
        <v>0</v>
      </c>
      <c r="F15" s="22"/>
      <c r="H15" s="18" t="s">
        <v>4</v>
      </c>
      <c r="I15" s="2" t="s">
        <v>47</v>
      </c>
      <c r="J15" s="19">
        <v>0</v>
      </c>
      <c r="K15" s="20">
        <f>VLOOKUP(J6,Levels!A1:I102,9,0)</f>
        <v>0</v>
      </c>
      <c r="L15" s="22"/>
      <c r="N15" s="18" t="s">
        <v>4</v>
      </c>
      <c r="O15" s="2" t="s">
        <v>47</v>
      </c>
      <c r="P15" s="19">
        <v>0</v>
      </c>
      <c r="Q15" s="20">
        <f>VLOOKUP(P6,Levels!A1:I102,9,0)</f>
        <v>0</v>
      </c>
      <c r="R15" s="22"/>
    </row>
    <row r="16" spans="2:18" ht="15.75" thickBot="1" x14ac:dyDescent="0.3">
      <c r="B16" s="23" t="s">
        <v>5</v>
      </c>
      <c r="C16" s="24" t="str">
        <f>B4</f>
        <v>Mark</v>
      </c>
      <c r="D16" s="25">
        <f>D7-SUM(D11:D15)</f>
        <v>398.5</v>
      </c>
      <c r="E16" s="26"/>
      <c r="F16" s="27"/>
      <c r="H16" s="23" t="s">
        <v>5</v>
      </c>
      <c r="I16" s="24" t="str">
        <f>H4</f>
        <v>Lennart</v>
      </c>
      <c r="J16" s="25">
        <f>J7-SUM(J11:J15)</f>
        <v>473</v>
      </c>
      <c r="K16" s="26"/>
      <c r="L16" s="27"/>
      <c r="N16" s="23" t="s">
        <v>5</v>
      </c>
      <c r="O16" s="24" t="str">
        <f>N4</f>
        <v>Ralf</v>
      </c>
      <c r="P16" s="25">
        <f>P7-SUM(P11:P15)</f>
        <v>473</v>
      </c>
      <c r="Q16" s="26"/>
      <c r="R16" s="27"/>
    </row>
    <row r="17" spans="8:8" x14ac:dyDescent="0.25">
      <c r="H17" s="3"/>
    </row>
  </sheetData>
  <sheetProtection sheet="1" objects="1" scenarios="1" selectLockedCells="1"/>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E24FA-6391-4487-9BB2-01D8CAEDEBD8}">
  <dimension ref="B1:R17"/>
  <sheetViews>
    <sheetView zoomScale="90" zoomScaleNormal="90" workbookViewId="0">
      <selection activeCell="B2" sqref="B2"/>
    </sheetView>
  </sheetViews>
  <sheetFormatPr defaultRowHeight="15" x14ac:dyDescent="0.25"/>
  <cols>
    <col min="1" max="1" width="1.7109375" style="2" customWidth="1"/>
    <col min="2" max="2" width="6.5703125" style="2" customWidth="1"/>
    <col min="3" max="3" width="18.42578125" style="2" bestFit="1"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8.42578125" style="2" bestFit="1" customWidth="1"/>
    <col min="10" max="12" width="9.140625" style="2"/>
    <col min="13" max="13" width="3.7109375" style="2" customWidth="1"/>
    <col min="14" max="14" width="6.42578125" style="2" customWidth="1"/>
    <col min="15" max="15" width="18.28515625" style="2" customWidth="1"/>
    <col min="16" max="16384" width="9.140625" style="2"/>
  </cols>
  <sheetData>
    <row r="1" spans="2:18" ht="15.75" x14ac:dyDescent="0.25">
      <c r="B1" s="7" t="s">
        <v>58</v>
      </c>
    </row>
    <row r="2" spans="2:18" x14ac:dyDescent="0.25">
      <c r="B2" s="2" t="s">
        <v>6</v>
      </c>
      <c r="D2" s="6">
        <f>1+'Info (4 spelers)'!B3</f>
        <v>1.9</v>
      </c>
    </row>
    <row r="3" spans="2:18" ht="15.75" thickBot="1" x14ac:dyDescent="0.3"/>
    <row r="4" spans="2:18" x14ac:dyDescent="0.25">
      <c r="B4" s="8" t="str">
        <f>'Info (4 spelers)'!B4</f>
        <v>Mark</v>
      </c>
      <c r="C4" s="9"/>
      <c r="D4" s="9"/>
      <c r="E4" s="9"/>
      <c r="F4" s="10"/>
      <c r="H4" s="8" t="str">
        <f>'Info (4 spelers)'!B5</f>
        <v>Lennart</v>
      </c>
      <c r="I4" s="9"/>
      <c r="J4" s="9"/>
      <c r="K4" s="9"/>
      <c r="L4" s="10"/>
      <c r="N4" s="8" t="str">
        <f>'Info (4 spelers)'!B6</f>
        <v>Ralf</v>
      </c>
      <c r="O4" s="9"/>
      <c r="P4" s="9"/>
      <c r="Q4" s="9"/>
      <c r="R4" s="10"/>
    </row>
    <row r="5" spans="2:18" x14ac:dyDescent="0.25">
      <c r="B5" s="11" t="s">
        <v>24</v>
      </c>
      <c r="D5" s="2" t="s">
        <v>9</v>
      </c>
      <c r="E5" s="2" t="s">
        <v>10</v>
      </c>
      <c r="F5" s="12"/>
      <c r="H5" s="11" t="s">
        <v>24</v>
      </c>
      <c r="J5" s="2" t="s">
        <v>9</v>
      </c>
      <c r="K5" s="2" t="s">
        <v>10</v>
      </c>
      <c r="L5" s="12"/>
      <c r="N5" s="11" t="s">
        <v>24</v>
      </c>
      <c r="P5" s="2" t="s">
        <v>9</v>
      </c>
      <c r="Q5" s="2" t="s">
        <v>10</v>
      </c>
      <c r="R5" s="12"/>
    </row>
    <row r="6" spans="2:18" ht="15.75" x14ac:dyDescent="0.25">
      <c r="B6" s="13" t="s">
        <v>17</v>
      </c>
      <c r="D6" s="14"/>
      <c r="E6" s="6">
        <f>D6+1</f>
        <v>1</v>
      </c>
      <c r="F6" s="12"/>
      <c r="H6" s="13" t="s">
        <v>17</v>
      </c>
      <c r="J6" s="14"/>
      <c r="K6" s="6">
        <f>J6+1</f>
        <v>1</v>
      </c>
      <c r="L6" s="12"/>
      <c r="N6" s="13" t="s">
        <v>17</v>
      </c>
      <c r="P6" s="14"/>
      <c r="Q6" s="6">
        <f>P6+1</f>
        <v>1</v>
      </c>
      <c r="R6" s="12"/>
    </row>
    <row r="7" spans="2:18" x14ac:dyDescent="0.25">
      <c r="B7" s="11" t="s">
        <v>7</v>
      </c>
      <c r="D7" s="6">
        <f>VLOOKUP(D6,Levels!A1:C102,3,0)</f>
        <v>90</v>
      </c>
      <c r="F7" s="12"/>
      <c r="H7" s="11" t="s">
        <v>7</v>
      </c>
      <c r="J7" s="6">
        <f>VLOOKUP(J6,Levels!A1:C102,3,0)</f>
        <v>90</v>
      </c>
      <c r="L7" s="12"/>
      <c r="N7" s="11" t="s">
        <v>7</v>
      </c>
      <c r="P7" s="6">
        <f>VLOOKUP(P6,Levels!A1:C102,3,0)</f>
        <v>90</v>
      </c>
      <c r="R7" s="12"/>
    </row>
    <row r="8" spans="2:18" x14ac:dyDescent="0.25">
      <c r="B8" s="15" t="s">
        <v>8</v>
      </c>
      <c r="D8" s="16">
        <f>D7-D11-D12</f>
        <v>61.5</v>
      </c>
      <c r="F8" s="12"/>
      <c r="H8" s="15" t="s">
        <v>8</v>
      </c>
      <c r="J8" s="16">
        <f>J7-J11-J12</f>
        <v>61.5</v>
      </c>
      <c r="L8" s="12"/>
      <c r="N8" s="15" t="s">
        <v>8</v>
      </c>
      <c r="P8" s="16">
        <f>P7-P11-P12</f>
        <v>61.5</v>
      </c>
      <c r="R8" s="12"/>
    </row>
    <row r="9" spans="2:18" x14ac:dyDescent="0.25">
      <c r="B9" s="15"/>
      <c r="D9" s="16"/>
      <c r="F9" s="12"/>
      <c r="H9" s="15"/>
      <c r="J9" s="16"/>
      <c r="L9" s="12"/>
      <c r="N9" s="15"/>
      <c r="P9" s="16"/>
      <c r="R9" s="12"/>
    </row>
    <row r="10" spans="2:18" x14ac:dyDescent="0.25">
      <c r="B10" s="11"/>
      <c r="D10" s="2" t="s">
        <v>27</v>
      </c>
      <c r="E10" s="17" t="s">
        <v>28</v>
      </c>
      <c r="F10" s="12" t="s">
        <v>26</v>
      </c>
      <c r="H10" s="11"/>
      <c r="J10" s="2" t="s">
        <v>27</v>
      </c>
      <c r="K10" s="17" t="s">
        <v>28</v>
      </c>
      <c r="L10" s="12" t="s">
        <v>26</v>
      </c>
      <c r="N10" s="11"/>
      <c r="P10" s="2" t="s">
        <v>27</v>
      </c>
      <c r="Q10" s="17" t="s">
        <v>28</v>
      </c>
      <c r="R10" s="12" t="s">
        <v>26</v>
      </c>
    </row>
    <row r="11" spans="2:18" x14ac:dyDescent="0.25">
      <c r="B11" s="18" t="s">
        <v>0</v>
      </c>
      <c r="C11" s="2" t="s">
        <v>25</v>
      </c>
      <c r="D11" s="19">
        <f>E11*D2</f>
        <v>19</v>
      </c>
      <c r="E11" s="20">
        <f>VLOOKUP(D6,Levels!A1:I102,5,0)</f>
        <v>10</v>
      </c>
      <c r="F11" s="21">
        <f>IF(D11&gt;D7/2,"Meteen",D7-(2*D11))</f>
        <v>52</v>
      </c>
      <c r="H11" s="18" t="s">
        <v>0</v>
      </c>
      <c r="I11" s="2" t="s">
        <v>25</v>
      </c>
      <c r="J11" s="19">
        <f>K11*D2</f>
        <v>19</v>
      </c>
      <c r="K11" s="20">
        <f>VLOOKUP(J6,Levels!A1:I102,5,0)</f>
        <v>10</v>
      </c>
      <c r="L11" s="21">
        <f>IF(J11&gt;J7/2,"Meteen",J7-(2*J11))</f>
        <v>52</v>
      </c>
      <c r="N11" s="18" t="s">
        <v>0</v>
      </c>
      <c r="O11" s="2" t="s">
        <v>25</v>
      </c>
      <c r="P11" s="19">
        <f>Q11*D2</f>
        <v>19</v>
      </c>
      <c r="Q11" s="20">
        <f>VLOOKUP(P6,Levels!A1:I102,5,0)</f>
        <v>10</v>
      </c>
      <c r="R11" s="21">
        <f>IF(P11&gt;P7/2,"Meteen",P7-(2*P11))</f>
        <v>52</v>
      </c>
    </row>
    <row r="12" spans="2:18" x14ac:dyDescent="0.25">
      <c r="B12" s="18" t="s">
        <v>1</v>
      </c>
      <c r="C12" s="2" t="s">
        <v>25</v>
      </c>
      <c r="D12" s="19">
        <f>E12*D2</f>
        <v>9.5</v>
      </c>
      <c r="E12" s="20">
        <f>VLOOKUP(D6,Levels!A1:I102,6,0)</f>
        <v>5</v>
      </c>
      <c r="F12" s="21">
        <f>IF(D12&gt;(D7-D11)/2,"Na P1",D7-D11-(2*D12))</f>
        <v>52</v>
      </c>
      <c r="H12" s="18" t="s">
        <v>1</v>
      </c>
      <c r="I12" s="2" t="s">
        <v>25</v>
      </c>
      <c r="J12" s="19">
        <f>K12*D2</f>
        <v>9.5</v>
      </c>
      <c r="K12" s="20">
        <f>VLOOKUP(J6,Levels!A1:I102,6,0)</f>
        <v>5</v>
      </c>
      <c r="L12" s="21">
        <f>IF(J12&gt;(J7-J11)/2,"Na P1",J7-J11-(2*J12))</f>
        <v>52</v>
      </c>
      <c r="N12" s="18" t="s">
        <v>1</v>
      </c>
      <c r="O12" s="2" t="s">
        <v>25</v>
      </c>
      <c r="P12" s="19">
        <f>Q12*D2</f>
        <v>9.5</v>
      </c>
      <c r="Q12" s="20">
        <f>VLOOKUP(P6,Levels!A1:I102,6,0)</f>
        <v>5</v>
      </c>
      <c r="R12" s="21">
        <f>IF(P12&gt;(P7-P11)/2,"Na P1",P7-P11-(2*P12))</f>
        <v>52</v>
      </c>
    </row>
    <row r="13" spans="2:18" x14ac:dyDescent="0.25">
      <c r="B13" s="18" t="s">
        <v>2</v>
      </c>
      <c r="C13" s="2" t="str">
        <f>N4</f>
        <v>Ralf</v>
      </c>
      <c r="D13" s="19">
        <f>D14+1</f>
        <v>16.375</v>
      </c>
      <c r="E13" s="20">
        <f>VLOOKUP(D6,Levels!A1:I102,7,0)</f>
        <v>0</v>
      </c>
      <c r="F13" s="22"/>
      <c r="H13" s="18" t="s">
        <v>2</v>
      </c>
      <c r="I13" s="2" t="str">
        <f>B4</f>
        <v>Mark</v>
      </c>
      <c r="J13" s="19">
        <f>J14+1</f>
        <v>16.375</v>
      </c>
      <c r="K13" s="20">
        <f>VLOOKUP(J6,Levels!A1:I102,7,0)</f>
        <v>0</v>
      </c>
      <c r="L13" s="22"/>
      <c r="N13" s="18" t="s">
        <v>2</v>
      </c>
      <c r="O13" s="2" t="str">
        <f>H4</f>
        <v>Lennart</v>
      </c>
      <c r="P13" s="19">
        <f>P14+1</f>
        <v>16.375</v>
      </c>
      <c r="Q13" s="20">
        <f>VLOOKUP(P6,Levels!A1:I102,7,0)</f>
        <v>0</v>
      </c>
      <c r="R13" s="22"/>
    </row>
    <row r="14" spans="2:18" x14ac:dyDescent="0.25">
      <c r="B14" s="18" t="s">
        <v>3</v>
      </c>
      <c r="C14" s="2" t="str">
        <f>O13</f>
        <v>Lennart</v>
      </c>
      <c r="D14" s="19">
        <f>D8/4</f>
        <v>15.375</v>
      </c>
      <c r="E14" s="20">
        <f>VLOOKUP(D6,Levels!A1:I102,8,0)</f>
        <v>0</v>
      </c>
      <c r="F14" s="22"/>
      <c r="H14" s="18" t="s">
        <v>3</v>
      </c>
      <c r="I14" s="2" t="str">
        <f>C13</f>
        <v>Ralf</v>
      </c>
      <c r="J14" s="19">
        <f>J8/4</f>
        <v>15.375</v>
      </c>
      <c r="K14" s="20">
        <f>VLOOKUP(J6,Levels!A1:I102,8,0)</f>
        <v>0</v>
      </c>
      <c r="L14" s="22"/>
      <c r="N14" s="18" t="s">
        <v>3</v>
      </c>
      <c r="O14" s="2" t="str">
        <f>I13</f>
        <v>Mark</v>
      </c>
      <c r="P14" s="19">
        <f>P8/4</f>
        <v>15.375</v>
      </c>
      <c r="Q14" s="20">
        <f>VLOOKUP(P6,Levels!A1:I102,8,0)</f>
        <v>0</v>
      </c>
      <c r="R14" s="22"/>
    </row>
    <row r="15" spans="2:18" x14ac:dyDescent="0.25">
      <c r="B15" s="18" t="s">
        <v>4</v>
      </c>
      <c r="C15" s="2" t="s">
        <v>47</v>
      </c>
      <c r="D15" s="19">
        <v>0</v>
      </c>
      <c r="E15" s="20">
        <f>VLOOKUP(D6,Levels!A1:I102,9,0)</f>
        <v>0</v>
      </c>
      <c r="F15" s="22"/>
      <c r="H15" s="18" t="s">
        <v>4</v>
      </c>
      <c r="I15" s="2" t="s">
        <v>47</v>
      </c>
      <c r="J15" s="19">
        <v>0</v>
      </c>
      <c r="K15" s="20">
        <f>VLOOKUP(J6,Levels!A1:I102,9,0)</f>
        <v>0</v>
      </c>
      <c r="L15" s="22"/>
      <c r="N15" s="18" t="s">
        <v>4</v>
      </c>
      <c r="O15" s="2" t="s">
        <v>47</v>
      </c>
      <c r="P15" s="19">
        <v>0</v>
      </c>
      <c r="Q15" s="20">
        <f>VLOOKUP(P6,Levels!A1:I102,9,0)</f>
        <v>0</v>
      </c>
      <c r="R15" s="22"/>
    </row>
    <row r="16" spans="2:18" ht="15.75" thickBot="1" x14ac:dyDescent="0.3">
      <c r="B16" s="23" t="s">
        <v>5</v>
      </c>
      <c r="C16" s="24" t="str">
        <f>B4</f>
        <v>Mark</v>
      </c>
      <c r="D16" s="25">
        <f>D7-SUM(D11:D15)</f>
        <v>29.75</v>
      </c>
      <c r="E16" s="26"/>
      <c r="F16" s="27"/>
      <c r="H16" s="23" t="s">
        <v>5</v>
      </c>
      <c r="I16" s="24" t="str">
        <f>H4</f>
        <v>Lennart</v>
      </c>
      <c r="J16" s="25">
        <f>J7-SUM(J11:J15)</f>
        <v>29.75</v>
      </c>
      <c r="K16" s="26"/>
      <c r="L16" s="27"/>
      <c r="N16" s="23" t="s">
        <v>5</v>
      </c>
      <c r="O16" s="24" t="str">
        <f>N4</f>
        <v>Ralf</v>
      </c>
      <c r="P16" s="25">
        <f>P7-SUM(P11:P15)</f>
        <v>29.75</v>
      </c>
      <c r="Q16" s="26"/>
      <c r="R16" s="27"/>
    </row>
    <row r="17" spans="8:8" x14ac:dyDescent="0.25">
      <c r="H17" s="3"/>
    </row>
  </sheetData>
  <sheetProtection selectLockedCells="1"/>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5EC96-638C-485A-8130-687E77C0FF48}">
  <dimension ref="B1:R18"/>
  <sheetViews>
    <sheetView zoomScale="90" zoomScaleNormal="90" workbookViewId="0">
      <selection activeCell="D6" sqref="D6"/>
    </sheetView>
  </sheetViews>
  <sheetFormatPr defaultRowHeight="15" x14ac:dyDescent="0.25"/>
  <cols>
    <col min="1" max="1" width="1.7109375" style="2" customWidth="1"/>
    <col min="2" max="2" width="6.5703125" style="2" customWidth="1"/>
    <col min="3" max="3" width="19.7109375" style="2"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9.7109375" style="2" customWidth="1"/>
    <col min="10" max="12" width="9.140625" style="2"/>
    <col min="13" max="13" width="3.7109375" style="2" customWidth="1"/>
    <col min="14" max="14" width="6.42578125" style="2" customWidth="1"/>
    <col min="15" max="15" width="19.5703125" style="2" customWidth="1"/>
    <col min="16" max="16384" width="9.140625" style="2"/>
  </cols>
  <sheetData>
    <row r="1" spans="2:18" ht="15.75" x14ac:dyDescent="0.25">
      <c r="B1" s="7" t="s">
        <v>44</v>
      </c>
    </row>
    <row r="2" spans="2:18" x14ac:dyDescent="0.25">
      <c r="B2" s="2" t="s">
        <v>6</v>
      </c>
      <c r="D2" s="6">
        <f>1+'Info (4 spelers)'!B3</f>
        <v>1.9</v>
      </c>
    </row>
    <row r="3" spans="2:18" ht="15.75" thickBot="1" x14ac:dyDescent="0.3"/>
    <row r="4" spans="2:18" x14ac:dyDescent="0.25">
      <c r="B4" s="8" t="str">
        <f>'Info (4 spelers)'!B4</f>
        <v>Mark</v>
      </c>
      <c r="C4" s="9"/>
      <c r="D4" s="9"/>
      <c r="E4" s="9"/>
      <c r="F4" s="10"/>
      <c r="H4" s="8" t="str">
        <f>'Info (4 spelers)'!B5</f>
        <v>Lennart</v>
      </c>
      <c r="I4" s="9"/>
      <c r="J4" s="9"/>
      <c r="K4" s="9"/>
      <c r="L4" s="10"/>
      <c r="N4" s="8" t="str">
        <f>'Info (4 spelers)'!B6</f>
        <v>Ralf</v>
      </c>
      <c r="O4" s="9"/>
      <c r="P4" s="9"/>
      <c r="Q4" s="9"/>
      <c r="R4" s="10"/>
    </row>
    <row r="5" spans="2:18" x14ac:dyDescent="0.25">
      <c r="B5" s="11" t="s">
        <v>24</v>
      </c>
      <c r="D5" s="2" t="s">
        <v>9</v>
      </c>
      <c r="E5" s="2" t="s">
        <v>10</v>
      </c>
      <c r="F5" s="12"/>
      <c r="H5" s="11" t="s">
        <v>24</v>
      </c>
      <c r="J5" s="2" t="s">
        <v>9</v>
      </c>
      <c r="K5" s="2" t="s">
        <v>10</v>
      </c>
      <c r="L5" s="12"/>
      <c r="N5" s="11" t="s">
        <v>24</v>
      </c>
      <c r="P5" s="2" t="s">
        <v>9</v>
      </c>
      <c r="Q5" s="2" t="s">
        <v>10</v>
      </c>
      <c r="R5" s="12"/>
    </row>
    <row r="6" spans="2:18" ht="15.75" x14ac:dyDescent="0.25">
      <c r="B6" s="13" t="s">
        <v>17</v>
      </c>
      <c r="D6" s="14"/>
      <c r="E6" s="6">
        <f>D6+1</f>
        <v>1</v>
      </c>
      <c r="F6" s="12"/>
      <c r="H6" s="13" t="s">
        <v>17</v>
      </c>
      <c r="J6" s="14"/>
      <c r="K6" s="6">
        <f>J6+1</f>
        <v>1</v>
      </c>
      <c r="L6" s="12"/>
      <c r="N6" s="13" t="s">
        <v>17</v>
      </c>
      <c r="P6" s="14"/>
      <c r="Q6" s="6">
        <f>P6+1</f>
        <v>1</v>
      </c>
      <c r="R6" s="12"/>
    </row>
    <row r="7" spans="2:18" x14ac:dyDescent="0.25">
      <c r="B7" s="11" t="s">
        <v>7</v>
      </c>
      <c r="D7" s="6">
        <f>VLOOKUP(D6,Levels!A1:C102,3,0)</f>
        <v>90</v>
      </c>
      <c r="F7" s="12"/>
      <c r="H7" s="11" t="s">
        <v>7</v>
      </c>
      <c r="J7" s="6">
        <f>VLOOKUP(J6,Levels!A1:C102,3,0)</f>
        <v>90</v>
      </c>
      <c r="L7" s="12"/>
      <c r="N7" s="11" t="s">
        <v>7</v>
      </c>
      <c r="P7" s="6">
        <f>VLOOKUP(P6,Levels!A1:C102,3,0)</f>
        <v>90</v>
      </c>
      <c r="R7" s="12"/>
    </row>
    <row r="8" spans="2:18" x14ac:dyDescent="0.25">
      <c r="B8" s="15" t="s">
        <v>8</v>
      </c>
      <c r="D8" s="16">
        <f>D7-D12-D13-D14</f>
        <v>61.5</v>
      </c>
      <c r="F8" s="12"/>
      <c r="H8" s="15" t="s">
        <v>8</v>
      </c>
      <c r="J8" s="16">
        <f>J7-J12-J13-J14</f>
        <v>61.5</v>
      </c>
      <c r="L8" s="12"/>
      <c r="N8" s="15" t="s">
        <v>8</v>
      </c>
      <c r="P8" s="16" t="e">
        <f>P7-P12-P13-P14</f>
        <v>#N/A</v>
      </c>
      <c r="R8" s="12"/>
    </row>
    <row r="9" spans="2:18" x14ac:dyDescent="0.25">
      <c r="B9" s="15" t="s">
        <v>31</v>
      </c>
      <c r="D9" s="16">
        <f>D8-D17</f>
        <v>-5</v>
      </c>
      <c r="F9" s="12"/>
      <c r="H9" s="15" t="s">
        <v>31</v>
      </c>
      <c r="J9" s="16">
        <f>J8-J17</f>
        <v>-5</v>
      </c>
      <c r="L9" s="12"/>
      <c r="N9" s="15" t="s">
        <v>31</v>
      </c>
      <c r="P9" s="16" t="e">
        <f>P8-P17</f>
        <v>#N/A</v>
      </c>
      <c r="R9" s="12"/>
    </row>
    <row r="10" spans="2:18" x14ac:dyDescent="0.25">
      <c r="B10" s="15"/>
      <c r="D10" s="16"/>
      <c r="F10" s="12"/>
      <c r="H10" s="15"/>
      <c r="J10" s="16"/>
      <c r="L10" s="12"/>
      <c r="N10" s="15"/>
      <c r="P10" s="16"/>
      <c r="R10" s="12"/>
    </row>
    <row r="11" spans="2:18" x14ac:dyDescent="0.25">
      <c r="B11" s="11"/>
      <c r="D11" s="2" t="s">
        <v>27</v>
      </c>
      <c r="E11" s="17" t="s">
        <v>28</v>
      </c>
      <c r="F11" s="12" t="s">
        <v>26</v>
      </c>
      <c r="H11" s="11"/>
      <c r="J11" s="2" t="s">
        <v>27</v>
      </c>
      <c r="K11" s="17" t="s">
        <v>28</v>
      </c>
      <c r="L11" s="12" t="s">
        <v>26</v>
      </c>
      <c r="N11" s="11"/>
      <c r="P11" s="2" t="s">
        <v>27</v>
      </c>
      <c r="Q11" s="17" t="s">
        <v>28</v>
      </c>
      <c r="R11" s="12" t="s">
        <v>26</v>
      </c>
    </row>
    <row r="12" spans="2:18" x14ac:dyDescent="0.25">
      <c r="B12" s="18" t="s">
        <v>0</v>
      </c>
      <c r="C12" s="2" t="s">
        <v>25</v>
      </c>
      <c r="D12" s="19">
        <f>E12*D2</f>
        <v>19</v>
      </c>
      <c r="E12" s="20">
        <f>VLOOKUP(D6,Levels!A1:I102,5,0)</f>
        <v>10</v>
      </c>
      <c r="F12" s="21">
        <f>IF(D12&gt;D7/2,"Meteen",D7-(2*D12))</f>
        <v>52</v>
      </c>
      <c r="H12" s="18" t="s">
        <v>0</v>
      </c>
      <c r="I12" s="2" t="s">
        <v>25</v>
      </c>
      <c r="J12" s="19">
        <f>K12*D2</f>
        <v>19</v>
      </c>
      <c r="K12" s="20">
        <f>VLOOKUP(J6,Levels!A1:I102,5,0)</f>
        <v>10</v>
      </c>
      <c r="L12" s="21">
        <f>IF(J12&gt;J7/2,"Meteen",J7-(2*J12))</f>
        <v>52</v>
      </c>
      <c r="N12" s="18" t="s">
        <v>0</v>
      </c>
      <c r="O12" s="2" t="s">
        <v>25</v>
      </c>
      <c r="P12" s="19" t="e">
        <f>Q12*D2</f>
        <v>#N/A</v>
      </c>
      <c r="Q12" s="20" t="e">
        <f>VLOOKUP(P6,Levels!A15:I116,5,0)</f>
        <v>#N/A</v>
      </c>
      <c r="R12" s="21" t="e">
        <f>IF(P12&gt;P7/2,"Meteen",P7-(2*P12))</f>
        <v>#N/A</v>
      </c>
    </row>
    <row r="13" spans="2:18" x14ac:dyDescent="0.25">
      <c r="B13" s="18" t="s">
        <v>1</v>
      </c>
      <c r="C13" s="2" t="s">
        <v>25</v>
      </c>
      <c r="D13" s="19">
        <f>E13*D2</f>
        <v>9.5</v>
      </c>
      <c r="E13" s="20">
        <f>VLOOKUP(D6,Levels!A1:I102,6,0)</f>
        <v>5</v>
      </c>
      <c r="F13" s="21">
        <f>IF(D13&gt;(D7-D12)/2,"Na P1",D7-D12-(2*D13))</f>
        <v>52</v>
      </c>
      <c r="H13" s="18" t="s">
        <v>1</v>
      </c>
      <c r="I13" s="2" t="s">
        <v>25</v>
      </c>
      <c r="J13" s="19">
        <f>K13*D2</f>
        <v>9.5</v>
      </c>
      <c r="K13" s="20">
        <f>VLOOKUP(J6,Levels!A1:I102,6,0)</f>
        <v>5</v>
      </c>
      <c r="L13" s="21">
        <f>IF(J13&gt;(J7-J12)/2,"Na P1",J7-J12-(2*J13))</f>
        <v>52</v>
      </c>
      <c r="N13" s="18" t="s">
        <v>1</v>
      </c>
      <c r="O13" s="2" t="s">
        <v>25</v>
      </c>
      <c r="P13" s="19" t="e">
        <f>Q13*D2</f>
        <v>#N/A</v>
      </c>
      <c r="Q13" s="20" t="e">
        <f>VLOOKUP(P6,Levels!A15:I116,6,0)</f>
        <v>#N/A</v>
      </c>
      <c r="R13" s="21" t="e">
        <f>IF(P13&gt;(P7-P12)/2,"Na P1",P7-P12-(2*P13))</f>
        <v>#N/A</v>
      </c>
    </row>
    <row r="14" spans="2:18" x14ac:dyDescent="0.25">
      <c r="B14" s="18" t="s">
        <v>2</v>
      </c>
      <c r="C14" s="2" t="s">
        <v>25</v>
      </c>
      <c r="D14" s="19">
        <f>E14*D2</f>
        <v>0</v>
      </c>
      <c r="E14" s="20">
        <f>VLOOKUP(D6,Levels!A1:I102,7,0)</f>
        <v>0</v>
      </c>
      <c r="F14" s="21">
        <f>IF(D14&gt;(D7-D12-D13)/2,"Na P2",D7-D12-D13-(2*D14))</f>
        <v>61.5</v>
      </c>
      <c r="H14" s="18" t="s">
        <v>2</v>
      </c>
      <c r="I14" s="2" t="s">
        <v>25</v>
      </c>
      <c r="J14" s="19">
        <f>K14*D2</f>
        <v>0</v>
      </c>
      <c r="K14" s="20">
        <f>VLOOKUP(J6,Levels!A1:I102,7,0)</f>
        <v>0</v>
      </c>
      <c r="L14" s="21">
        <f>IF(J14&gt;(J7-J12-J13)/2,"Na P2",J7-J12-J13-(2*J14))</f>
        <v>61.5</v>
      </c>
      <c r="N14" s="18" t="s">
        <v>2</v>
      </c>
      <c r="O14" s="2" t="s">
        <v>25</v>
      </c>
      <c r="P14" s="19" t="e">
        <f>Q14*D2</f>
        <v>#N/A</v>
      </c>
      <c r="Q14" s="20" t="e">
        <f>VLOOKUP(P6,Levels!A15:I116,7,0)</f>
        <v>#N/A</v>
      </c>
      <c r="R14" s="21" t="e">
        <f>IF(P14&gt;(P7-P12-P13)/2,"Na P2",P7-P12-P13-(2*P14))</f>
        <v>#N/A</v>
      </c>
    </row>
    <row r="15" spans="2:18" x14ac:dyDescent="0.25">
      <c r="B15" s="18" t="s">
        <v>3</v>
      </c>
      <c r="C15" s="2" t="str">
        <f>H4</f>
        <v>Lennart</v>
      </c>
      <c r="D15" s="19">
        <f>D9/2+5</f>
        <v>2.5</v>
      </c>
      <c r="E15" s="20">
        <f>VLOOKUP(D6,Levels!A1:I102,8,0)</f>
        <v>0</v>
      </c>
      <c r="F15" s="22"/>
      <c r="H15" s="18" t="s">
        <v>3</v>
      </c>
      <c r="I15" s="2" t="str">
        <f>C16</f>
        <v>Ralf</v>
      </c>
      <c r="J15" s="19">
        <f>J9/2+5</f>
        <v>2.5</v>
      </c>
      <c r="K15" s="20">
        <f>VLOOKUP(J6,Levels!A1:I102,8,0)</f>
        <v>0</v>
      </c>
      <c r="L15" s="22"/>
      <c r="N15" s="18" t="s">
        <v>3</v>
      </c>
      <c r="O15" s="2" t="str">
        <f>I16</f>
        <v>Mark</v>
      </c>
      <c r="P15" s="19" t="e">
        <f>P9/2+5</f>
        <v>#N/A</v>
      </c>
      <c r="Q15" s="20" t="e">
        <f>VLOOKUP(P6,Levels!A15:I116,8,0)</f>
        <v>#N/A</v>
      </c>
      <c r="R15" s="22"/>
    </row>
    <row r="16" spans="2:18" x14ac:dyDescent="0.25">
      <c r="B16" s="18" t="s">
        <v>4</v>
      </c>
      <c r="C16" s="2" t="str">
        <f>N4</f>
        <v>Ralf</v>
      </c>
      <c r="D16" s="19">
        <f>D9/2-5</f>
        <v>-7.5</v>
      </c>
      <c r="E16" s="20">
        <f>VLOOKUP(D6,Levels!A1:I102,9,0)</f>
        <v>0</v>
      </c>
      <c r="F16" s="22"/>
      <c r="H16" s="18" t="s">
        <v>4</v>
      </c>
      <c r="I16" s="2" t="str">
        <f>C17</f>
        <v>Mark</v>
      </c>
      <c r="J16" s="19">
        <f>J9/2-5</f>
        <v>-7.5</v>
      </c>
      <c r="K16" s="20">
        <f>VLOOKUP(J6,Levels!A1:I102,9,0)</f>
        <v>0</v>
      </c>
      <c r="L16" s="22"/>
      <c r="N16" s="18" t="s">
        <v>4</v>
      </c>
      <c r="O16" s="2" t="str">
        <f>I17</f>
        <v>Lennart</v>
      </c>
      <c r="P16" s="19" t="e">
        <f>P9/2-5</f>
        <v>#N/A</v>
      </c>
      <c r="Q16" s="20" t="e">
        <f>VLOOKUP(P6,Levels!A15:I116,9,0)</f>
        <v>#N/A</v>
      </c>
      <c r="R16" s="22"/>
    </row>
    <row r="17" spans="2:18" ht="15.75" thickBot="1" x14ac:dyDescent="0.3">
      <c r="B17" s="23" t="s">
        <v>5</v>
      </c>
      <c r="C17" s="24" t="str">
        <f>B4</f>
        <v>Mark</v>
      </c>
      <c r="D17" s="25">
        <f>F14+5</f>
        <v>66.5</v>
      </c>
      <c r="E17" s="26"/>
      <c r="F17" s="27"/>
      <c r="H17" s="23" t="s">
        <v>5</v>
      </c>
      <c r="I17" s="24" t="str">
        <f>H4</f>
        <v>Lennart</v>
      </c>
      <c r="J17" s="25">
        <f>L14+5</f>
        <v>66.5</v>
      </c>
      <c r="K17" s="26"/>
      <c r="L17" s="27"/>
      <c r="N17" s="23" t="s">
        <v>5</v>
      </c>
      <c r="O17" s="24" t="str">
        <f>N4</f>
        <v>Ralf</v>
      </c>
      <c r="P17" s="25" t="e">
        <f>R14+5</f>
        <v>#N/A</v>
      </c>
      <c r="Q17" s="26"/>
      <c r="R17" s="27"/>
    </row>
    <row r="18" spans="2:18" x14ac:dyDescent="0.25">
      <c r="H18" s="3"/>
    </row>
  </sheetData>
  <sheetProtection sheet="1" objects="1" scenarios="1" selectLockedCells="1"/>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1531F-0722-4168-8E66-D0BF4FF3CB18}">
  <dimension ref="B1:R17"/>
  <sheetViews>
    <sheetView zoomScale="90" zoomScaleNormal="90" workbookViewId="0">
      <selection activeCell="D6" sqref="D6"/>
    </sheetView>
  </sheetViews>
  <sheetFormatPr defaultRowHeight="15" x14ac:dyDescent="0.25"/>
  <cols>
    <col min="1" max="1" width="1.7109375" style="2" customWidth="1"/>
    <col min="2" max="2" width="6.5703125" style="2" customWidth="1"/>
    <col min="3" max="3" width="19.7109375" style="2"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9.7109375" style="2" customWidth="1"/>
    <col min="10" max="12" width="9.140625" style="2"/>
    <col min="13" max="13" width="3.7109375" style="2" customWidth="1"/>
    <col min="14" max="14" width="6.42578125" style="2" customWidth="1"/>
    <col min="15" max="15" width="19.5703125" style="2" customWidth="1"/>
    <col min="16" max="16384" width="9.140625" style="2"/>
  </cols>
  <sheetData>
    <row r="1" spans="2:18" ht="15.75" x14ac:dyDescent="0.25">
      <c r="B1" s="7" t="s">
        <v>48</v>
      </c>
    </row>
    <row r="2" spans="2:18" x14ac:dyDescent="0.25">
      <c r="B2" s="2" t="s">
        <v>6</v>
      </c>
      <c r="D2" s="6">
        <f>1+'Info (4 spelers)'!B3</f>
        <v>1.9</v>
      </c>
    </row>
    <row r="3" spans="2:18" ht="15.75" thickBot="1" x14ac:dyDescent="0.3"/>
    <row r="4" spans="2:18" x14ac:dyDescent="0.25">
      <c r="B4" s="8" t="str">
        <f>'Info (4 spelers)'!B4</f>
        <v>Mark</v>
      </c>
      <c r="C4" s="9"/>
      <c r="D4" s="9"/>
      <c r="E4" s="9"/>
      <c r="F4" s="10"/>
      <c r="H4" s="8" t="str">
        <f>'Info (4 spelers)'!B5</f>
        <v>Lennart</v>
      </c>
      <c r="I4" s="9"/>
      <c r="J4" s="9"/>
      <c r="K4" s="9"/>
      <c r="L4" s="10"/>
      <c r="N4" s="8" t="str">
        <f>'Info (4 spelers)'!B6</f>
        <v>Ralf</v>
      </c>
      <c r="O4" s="9"/>
      <c r="P4" s="9"/>
      <c r="Q4" s="9"/>
      <c r="R4" s="10"/>
    </row>
    <row r="5" spans="2:18" x14ac:dyDescent="0.25">
      <c r="B5" s="11" t="s">
        <v>24</v>
      </c>
      <c r="D5" s="2" t="s">
        <v>9</v>
      </c>
      <c r="E5" s="2" t="s">
        <v>10</v>
      </c>
      <c r="F5" s="12"/>
      <c r="H5" s="11" t="s">
        <v>24</v>
      </c>
      <c r="J5" s="2" t="s">
        <v>9</v>
      </c>
      <c r="K5" s="2" t="s">
        <v>10</v>
      </c>
      <c r="L5" s="12"/>
      <c r="N5" s="11" t="s">
        <v>24</v>
      </c>
      <c r="P5" s="2" t="s">
        <v>9</v>
      </c>
      <c r="Q5" s="2" t="s">
        <v>10</v>
      </c>
      <c r="R5" s="12"/>
    </row>
    <row r="6" spans="2:18" ht="15.75" x14ac:dyDescent="0.25">
      <c r="B6" s="13" t="s">
        <v>17</v>
      </c>
      <c r="D6" s="14"/>
      <c r="E6" s="6">
        <f>D6+1</f>
        <v>1</v>
      </c>
      <c r="F6" s="12"/>
      <c r="H6" s="13" t="s">
        <v>17</v>
      </c>
      <c r="J6" s="14"/>
      <c r="K6" s="6">
        <f>J6+1</f>
        <v>1</v>
      </c>
      <c r="L6" s="12"/>
      <c r="N6" s="13" t="s">
        <v>17</v>
      </c>
      <c r="P6" s="14"/>
      <c r="Q6" s="6">
        <f>P6+1</f>
        <v>1</v>
      </c>
      <c r="R6" s="12"/>
    </row>
    <row r="7" spans="2:18" x14ac:dyDescent="0.25">
      <c r="B7" s="11" t="s">
        <v>7</v>
      </c>
      <c r="D7" s="6">
        <f>VLOOKUP(D6,Levels!A1:C102,3,0)</f>
        <v>90</v>
      </c>
      <c r="F7" s="12"/>
      <c r="H7" s="11" t="s">
        <v>7</v>
      </c>
      <c r="J7" s="6">
        <f>VLOOKUP(J6,Levels!A1:C102,3,0)</f>
        <v>90</v>
      </c>
      <c r="L7" s="12"/>
      <c r="N7" s="11" t="s">
        <v>7</v>
      </c>
      <c r="P7" s="6">
        <f>VLOOKUP(P6,Levels!A1:C102,3,0)</f>
        <v>90</v>
      </c>
      <c r="R7" s="12"/>
    </row>
    <row r="8" spans="2:18" x14ac:dyDescent="0.25">
      <c r="B8" s="15" t="s">
        <v>8</v>
      </c>
      <c r="D8" s="16">
        <f>D7-D11-D12-D13-D14</f>
        <v>61.5</v>
      </c>
      <c r="F8" s="12"/>
      <c r="H8" s="15" t="s">
        <v>8</v>
      </c>
      <c r="J8" s="16">
        <f>J7-J11-J12-J13-J14</f>
        <v>61.5</v>
      </c>
      <c r="L8" s="12"/>
      <c r="N8" s="15" t="s">
        <v>8</v>
      </c>
      <c r="P8" s="16" t="e">
        <f>P7-P11-P12-P13-P14</f>
        <v>#N/A</v>
      </c>
      <c r="R8" s="12"/>
    </row>
    <row r="9" spans="2:18" x14ac:dyDescent="0.25">
      <c r="B9" s="15"/>
      <c r="D9" s="16"/>
      <c r="F9" s="12"/>
      <c r="H9" s="15"/>
      <c r="J9" s="16"/>
      <c r="L9" s="12"/>
      <c r="N9" s="15"/>
      <c r="P9" s="16"/>
      <c r="R9" s="12"/>
    </row>
    <row r="10" spans="2:18" x14ac:dyDescent="0.25">
      <c r="B10" s="11"/>
      <c r="D10" s="2" t="s">
        <v>27</v>
      </c>
      <c r="E10" s="17" t="s">
        <v>28</v>
      </c>
      <c r="F10" s="12" t="s">
        <v>26</v>
      </c>
      <c r="H10" s="11"/>
      <c r="J10" s="2" t="s">
        <v>27</v>
      </c>
      <c r="K10" s="17" t="s">
        <v>28</v>
      </c>
      <c r="L10" s="12" t="s">
        <v>26</v>
      </c>
      <c r="N10" s="11"/>
      <c r="P10" s="2" t="s">
        <v>27</v>
      </c>
      <c r="Q10" s="17" t="s">
        <v>28</v>
      </c>
      <c r="R10" s="12" t="s">
        <v>26</v>
      </c>
    </row>
    <row r="11" spans="2:18" x14ac:dyDescent="0.25">
      <c r="B11" s="18" t="s">
        <v>0</v>
      </c>
      <c r="C11" s="2" t="s">
        <v>25</v>
      </c>
      <c r="D11" s="19">
        <f>E11*D2</f>
        <v>19</v>
      </c>
      <c r="E11" s="20">
        <f>VLOOKUP(D6,Levels!A1:I102,5,0)</f>
        <v>10</v>
      </c>
      <c r="F11" s="21">
        <f>IF(D11&gt;D7/2,"Meteen",D7-(2*D11))</f>
        <v>52</v>
      </c>
      <c r="H11" s="18" t="s">
        <v>0</v>
      </c>
      <c r="I11" s="2" t="s">
        <v>25</v>
      </c>
      <c r="J11" s="19">
        <f>K11*D2</f>
        <v>19</v>
      </c>
      <c r="K11" s="20">
        <f>VLOOKUP(J6,Levels!A1:I102,5,0)</f>
        <v>10</v>
      </c>
      <c r="L11" s="21">
        <f>IF(J11&gt;J7/2,"Meteen",J7-(2*J11))</f>
        <v>52</v>
      </c>
      <c r="N11" s="18" t="s">
        <v>0</v>
      </c>
      <c r="O11" s="2" t="s">
        <v>25</v>
      </c>
      <c r="P11" s="19" t="e">
        <f>Q11*D2</f>
        <v>#N/A</v>
      </c>
      <c r="Q11" s="20" t="e">
        <f>VLOOKUP(P6,Levels!A15:I116,5,0)</f>
        <v>#N/A</v>
      </c>
      <c r="R11" s="21" t="e">
        <f>IF(P11&gt;P7/2,"Meteen",P7-(2*P11))</f>
        <v>#N/A</v>
      </c>
    </row>
    <row r="12" spans="2:18" x14ac:dyDescent="0.25">
      <c r="B12" s="18" t="s">
        <v>1</v>
      </c>
      <c r="C12" s="2" t="s">
        <v>25</v>
      </c>
      <c r="D12" s="19">
        <f>E12*D2</f>
        <v>9.5</v>
      </c>
      <c r="E12" s="20">
        <f>VLOOKUP(D6,Levels!A1:I102,6,0)</f>
        <v>5</v>
      </c>
      <c r="F12" s="21">
        <f>IF(D12&gt;(D7-D11)/2,"Na P1",D7-D11-(2*D12))</f>
        <v>52</v>
      </c>
      <c r="H12" s="18" t="s">
        <v>1</v>
      </c>
      <c r="I12" s="2" t="s">
        <v>25</v>
      </c>
      <c r="J12" s="19">
        <f>K12*D2</f>
        <v>9.5</v>
      </c>
      <c r="K12" s="20">
        <f>VLOOKUP(J6,Levels!A1:I102,6,0)</f>
        <v>5</v>
      </c>
      <c r="L12" s="21">
        <f>IF(J12&gt;(J7-J11)/2,"Na P1",J7-J11-(2*J12))</f>
        <v>52</v>
      </c>
      <c r="N12" s="18" t="s">
        <v>1</v>
      </c>
      <c r="O12" s="2" t="s">
        <v>25</v>
      </c>
      <c r="P12" s="19" t="e">
        <f>Q12*D2</f>
        <v>#N/A</v>
      </c>
      <c r="Q12" s="20" t="e">
        <f>VLOOKUP(P6,Levels!A15:I116,6,0)</f>
        <v>#N/A</v>
      </c>
      <c r="R12" s="21" t="e">
        <f>IF(P12&gt;(P7-P11)/2,"Na P1",P7-P11-(2*P12))</f>
        <v>#N/A</v>
      </c>
    </row>
    <row r="13" spans="2:18" x14ac:dyDescent="0.25">
      <c r="B13" s="18" t="s">
        <v>2</v>
      </c>
      <c r="C13" s="2" t="s">
        <v>25</v>
      </c>
      <c r="D13" s="19">
        <f>E13*D2</f>
        <v>0</v>
      </c>
      <c r="E13" s="20">
        <f>VLOOKUP(D6,Levels!A1:I102,7,0)</f>
        <v>0</v>
      </c>
      <c r="F13" s="21">
        <f>IF(D13&gt;(D7-D11-D12)/2,"Na P2",D7-D11-D12-(2*D13))</f>
        <v>61.5</v>
      </c>
      <c r="H13" s="18" t="s">
        <v>2</v>
      </c>
      <c r="I13" s="2" t="s">
        <v>25</v>
      </c>
      <c r="J13" s="19">
        <f>K13*D2</f>
        <v>0</v>
      </c>
      <c r="K13" s="20">
        <f>VLOOKUP(J6,Levels!A1:I102,7,0)</f>
        <v>0</v>
      </c>
      <c r="L13" s="21">
        <f>IF(J13&gt;(J7-J11-J12)/2,"Na P2",J7-J11-J12-(2*J13))</f>
        <v>61.5</v>
      </c>
      <c r="N13" s="18" t="s">
        <v>2</v>
      </c>
      <c r="O13" s="2" t="s">
        <v>25</v>
      </c>
      <c r="P13" s="19" t="e">
        <f>Q13*D2</f>
        <v>#N/A</v>
      </c>
      <c r="Q13" s="20" t="e">
        <f>VLOOKUP(P6,Levels!A15:I116,7,0)</f>
        <v>#N/A</v>
      </c>
      <c r="R13" s="21" t="e">
        <f>IF(P13&gt;(P7-P11-P12)/2,"Na P2",P7-P11-P12-(2*P13))</f>
        <v>#N/A</v>
      </c>
    </row>
    <row r="14" spans="2:18" x14ac:dyDescent="0.25">
      <c r="B14" s="18" t="s">
        <v>3</v>
      </c>
      <c r="C14" s="2" t="s">
        <v>25</v>
      </c>
      <c r="D14" s="19">
        <f>E14*D2</f>
        <v>0</v>
      </c>
      <c r="E14" s="20">
        <f>VLOOKUP(D6,Levels!A1:I102,8,0)</f>
        <v>0</v>
      </c>
      <c r="F14" s="21">
        <f>IF(D14&gt;(D7-D11-D12-D13)/2,"Na P3",D7-D11-D12-D13-(2*D14))</f>
        <v>61.5</v>
      </c>
      <c r="H14" s="18" t="s">
        <v>3</v>
      </c>
      <c r="I14" s="2" t="s">
        <v>25</v>
      </c>
      <c r="J14" s="19">
        <f>K14*D2</f>
        <v>0</v>
      </c>
      <c r="K14" s="20">
        <f>VLOOKUP(J6,Levels!A1:I102,8,0)</f>
        <v>0</v>
      </c>
      <c r="L14" s="21">
        <f>IF(J14&gt;(J7-J11-J12-J13)/2,"Na P3",J7-J11-J12-J13-(2*J14))</f>
        <v>61.5</v>
      </c>
      <c r="N14" s="18" t="s">
        <v>3</v>
      </c>
      <c r="O14" s="2" t="s">
        <v>25</v>
      </c>
      <c r="P14" s="19" t="e">
        <f>Q14*D2</f>
        <v>#N/A</v>
      </c>
      <c r="Q14" s="20" t="e">
        <f>VLOOKUP(P6,Levels!A15:I116,8,0)</f>
        <v>#N/A</v>
      </c>
      <c r="R14" s="21" t="e">
        <f>IF(P14&gt;(P7-P11-P12-P13)/2,"Na P3",P7-P11-P12-P13-(2*P14))</f>
        <v>#N/A</v>
      </c>
    </row>
    <row r="15" spans="2:18" x14ac:dyDescent="0.25">
      <c r="B15" s="18" t="s">
        <v>4</v>
      </c>
      <c r="C15" s="2" t="str">
        <f>H4</f>
        <v>Lennart</v>
      </c>
      <c r="D15" s="19">
        <f>E15*4</f>
        <v>0</v>
      </c>
      <c r="E15" s="20">
        <f>VLOOKUP(D6,Levels!A1:I102,9,0)</f>
        <v>0</v>
      </c>
      <c r="F15" s="22"/>
      <c r="H15" s="18" t="s">
        <v>4</v>
      </c>
      <c r="I15" s="2" t="str">
        <f>N4</f>
        <v>Ralf</v>
      </c>
      <c r="J15" s="19">
        <f>K15*4</f>
        <v>0</v>
      </c>
      <c r="K15" s="20">
        <f>VLOOKUP(J6,Levels!A1:I102,9,0)</f>
        <v>0</v>
      </c>
      <c r="L15" s="22"/>
      <c r="N15" s="18" t="s">
        <v>4</v>
      </c>
      <c r="O15" s="2" t="str">
        <f>B4</f>
        <v>Mark</v>
      </c>
      <c r="P15" s="19" t="e">
        <f>Q15*4</f>
        <v>#N/A</v>
      </c>
      <c r="Q15" s="20" t="e">
        <f>VLOOKUP(P6,Levels!A15:I116,9,0)</f>
        <v>#N/A</v>
      </c>
      <c r="R15" s="22"/>
    </row>
    <row r="16" spans="2:18" ht="15.75" thickBot="1" x14ac:dyDescent="0.3">
      <c r="B16" s="23" t="s">
        <v>5</v>
      </c>
      <c r="C16" s="24" t="str">
        <f>B4</f>
        <v>Mark</v>
      </c>
      <c r="D16" s="25">
        <f>D8-D15</f>
        <v>61.5</v>
      </c>
      <c r="E16" s="26"/>
      <c r="F16" s="27"/>
      <c r="H16" s="23" t="s">
        <v>5</v>
      </c>
      <c r="I16" s="24" t="str">
        <f>H4</f>
        <v>Lennart</v>
      </c>
      <c r="J16" s="25">
        <f>J8-J15</f>
        <v>61.5</v>
      </c>
      <c r="K16" s="26"/>
      <c r="L16" s="27"/>
      <c r="N16" s="23" t="s">
        <v>5</v>
      </c>
      <c r="O16" s="24" t="str">
        <f>N4</f>
        <v>Ralf</v>
      </c>
      <c r="P16" s="25" t="e">
        <f>P8-P15</f>
        <v>#N/A</v>
      </c>
      <c r="Q16" s="26"/>
      <c r="R16" s="27"/>
    </row>
    <row r="17" spans="8:8" x14ac:dyDescent="0.25">
      <c r="H17" s="3"/>
    </row>
  </sheetData>
  <sheetProtection sheet="1" objects="1" scenarios="1" selectLockedCells="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0FC8E-58B1-45B1-996A-9DC5C90CFAEF}">
  <dimension ref="B1:L30"/>
  <sheetViews>
    <sheetView zoomScale="90" zoomScaleNormal="90" workbookViewId="0">
      <selection activeCell="D6" sqref="D6"/>
    </sheetView>
  </sheetViews>
  <sheetFormatPr defaultRowHeight="15" x14ac:dyDescent="0.25"/>
  <cols>
    <col min="1" max="1" width="1.7109375" style="2" customWidth="1"/>
    <col min="2" max="2" width="6.5703125" style="2" customWidth="1"/>
    <col min="3" max="3" width="18.42578125" style="2" bestFit="1"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8.42578125" style="2" bestFit="1" customWidth="1"/>
    <col min="10" max="12" width="9.140625" style="2"/>
    <col min="13" max="13" width="3.7109375" style="2" customWidth="1"/>
    <col min="14" max="16384" width="9.140625" style="2"/>
  </cols>
  <sheetData>
    <row r="1" spans="2:12" ht="15.75" x14ac:dyDescent="0.25">
      <c r="B1" s="7" t="s">
        <v>30</v>
      </c>
    </row>
    <row r="2" spans="2:12" x14ac:dyDescent="0.25">
      <c r="B2" s="2" t="s">
        <v>6</v>
      </c>
      <c r="D2" s="6">
        <f>1+'Info (4 spelers)'!B3</f>
        <v>1.9</v>
      </c>
    </row>
    <row r="3" spans="2:12" ht="15.75" thickBot="1" x14ac:dyDescent="0.3"/>
    <row r="4" spans="2:12" x14ac:dyDescent="0.25">
      <c r="B4" s="8" t="str">
        <f>'Info (4 spelers)'!B4</f>
        <v>Mark</v>
      </c>
      <c r="C4" s="9"/>
      <c r="D4" s="9"/>
      <c r="E4" s="9"/>
      <c r="F4" s="10"/>
      <c r="H4" s="8" t="str">
        <f>'Info (4 spelers)'!B5</f>
        <v>Lennart</v>
      </c>
      <c r="I4" s="9"/>
      <c r="J4" s="9"/>
      <c r="K4" s="9"/>
      <c r="L4" s="10"/>
    </row>
    <row r="5" spans="2:12" x14ac:dyDescent="0.25">
      <c r="B5" s="11" t="s">
        <v>24</v>
      </c>
      <c r="D5" s="2" t="s">
        <v>9</v>
      </c>
      <c r="E5" s="2" t="s">
        <v>10</v>
      </c>
      <c r="F5" s="12"/>
      <c r="H5" s="11" t="s">
        <v>24</v>
      </c>
      <c r="J5" s="2" t="s">
        <v>9</v>
      </c>
      <c r="K5" s="2" t="s">
        <v>10</v>
      </c>
      <c r="L5" s="12"/>
    </row>
    <row r="6" spans="2:12" ht="15.75" x14ac:dyDescent="0.25">
      <c r="B6" s="13" t="s">
        <v>17</v>
      </c>
      <c r="D6" s="14"/>
      <c r="E6" s="6">
        <f>D6+1</f>
        <v>1</v>
      </c>
      <c r="F6" s="12"/>
      <c r="H6" s="13" t="s">
        <v>17</v>
      </c>
      <c r="J6" s="14"/>
      <c r="K6" s="6">
        <f>J6+1</f>
        <v>1</v>
      </c>
      <c r="L6" s="12"/>
    </row>
    <row r="7" spans="2:12" x14ac:dyDescent="0.25">
      <c r="B7" s="11" t="s">
        <v>7</v>
      </c>
      <c r="D7" s="6">
        <f>VLOOKUP(D6,Levels!A1:C102,3,0)</f>
        <v>90</v>
      </c>
      <c r="F7" s="12"/>
      <c r="H7" s="11" t="s">
        <v>7</v>
      </c>
      <c r="J7" s="6">
        <f>VLOOKUP(J6,Levels!A1:C102,3,0)</f>
        <v>90</v>
      </c>
      <c r="L7" s="12"/>
    </row>
    <row r="8" spans="2:12" x14ac:dyDescent="0.25">
      <c r="B8" s="15" t="s">
        <v>8</v>
      </c>
      <c r="D8" s="16">
        <f>D7-D11-D12</f>
        <v>61.5</v>
      </c>
      <c r="F8" s="12"/>
      <c r="H8" s="15" t="s">
        <v>8</v>
      </c>
      <c r="J8" s="16">
        <f>J7-J11-J12</f>
        <v>61.5</v>
      </c>
      <c r="L8" s="12"/>
    </row>
    <row r="9" spans="2:12" x14ac:dyDescent="0.25">
      <c r="B9" s="15"/>
      <c r="D9" s="16"/>
      <c r="F9" s="12"/>
      <c r="H9" s="15"/>
      <c r="J9" s="16"/>
      <c r="L9" s="12"/>
    </row>
    <row r="10" spans="2:12" x14ac:dyDescent="0.25">
      <c r="B10" s="11"/>
      <c r="D10" s="2" t="s">
        <v>27</v>
      </c>
      <c r="E10" s="17" t="s">
        <v>28</v>
      </c>
      <c r="F10" s="12" t="s">
        <v>26</v>
      </c>
      <c r="H10" s="11"/>
      <c r="J10" s="2" t="s">
        <v>27</v>
      </c>
      <c r="K10" s="17" t="s">
        <v>28</v>
      </c>
      <c r="L10" s="12" t="s">
        <v>26</v>
      </c>
    </row>
    <row r="11" spans="2:12" x14ac:dyDescent="0.25">
      <c r="B11" s="18" t="s">
        <v>0</v>
      </c>
      <c r="C11" s="2" t="s">
        <v>25</v>
      </c>
      <c r="D11" s="19">
        <f>E11*D2</f>
        <v>19</v>
      </c>
      <c r="E11" s="20">
        <f>VLOOKUP(D6,Levels!A1:I102,5,0)</f>
        <v>10</v>
      </c>
      <c r="F11" s="21">
        <f>IF(D11&gt;D7/2,"Meteen",D7-(2*D11))</f>
        <v>52</v>
      </c>
      <c r="H11" s="18" t="s">
        <v>0</v>
      </c>
      <c r="I11" s="2" t="s">
        <v>25</v>
      </c>
      <c r="J11" s="19">
        <f>K11*D2</f>
        <v>19</v>
      </c>
      <c r="K11" s="20">
        <f>VLOOKUP(J6,Levels!A1:I102,5,0)</f>
        <v>10</v>
      </c>
      <c r="L11" s="21">
        <f>IF(J11&gt;J7/2,"Meteen",J7-(2*J11))</f>
        <v>52</v>
      </c>
    </row>
    <row r="12" spans="2:12" x14ac:dyDescent="0.25">
      <c r="B12" s="18" t="s">
        <v>1</v>
      </c>
      <c r="C12" s="2" t="s">
        <v>25</v>
      </c>
      <c r="D12" s="19">
        <f>E12*D2</f>
        <v>9.5</v>
      </c>
      <c r="E12" s="20">
        <f>VLOOKUP(D6,Levels!A1:I102,6,0)</f>
        <v>5</v>
      </c>
      <c r="F12" s="21">
        <f>IF(D12&gt;(D7-D11)/2,"Na P1",D7-D11-(2*D12))</f>
        <v>52</v>
      </c>
      <c r="H12" s="18" t="s">
        <v>1</v>
      </c>
      <c r="I12" s="2" t="s">
        <v>25</v>
      </c>
      <c r="J12" s="19">
        <f>K12*D2</f>
        <v>9.5</v>
      </c>
      <c r="K12" s="20">
        <f>VLOOKUP(J6,Levels!A1:I102,6,0)</f>
        <v>5</v>
      </c>
      <c r="L12" s="21">
        <f>IF(J12&gt;(J7-J11)/2,"Na P1",J7-J11-(2*J12))</f>
        <v>52</v>
      </c>
    </row>
    <row r="13" spans="2:12" x14ac:dyDescent="0.25">
      <c r="B13" s="18" t="s">
        <v>2</v>
      </c>
      <c r="C13" s="2">
        <f>'Info (4 spelers)'!B7</f>
        <v>0</v>
      </c>
      <c r="D13" s="19">
        <f>D14+1</f>
        <v>16.375</v>
      </c>
      <c r="E13" s="20">
        <f>VLOOKUP(D6,Levels!A1:I102,7,0)</f>
        <v>0</v>
      </c>
      <c r="F13" s="22"/>
      <c r="H13" s="18" t="s">
        <v>2</v>
      </c>
      <c r="I13" s="2" t="str">
        <f>C16</f>
        <v>Mark</v>
      </c>
      <c r="J13" s="19">
        <f>J14+1</f>
        <v>16.375</v>
      </c>
      <c r="K13" s="20">
        <f>VLOOKUP(J6,Levels!A1:I102,7,0)</f>
        <v>0</v>
      </c>
      <c r="L13" s="22"/>
    </row>
    <row r="14" spans="2:12" x14ac:dyDescent="0.25">
      <c r="B14" s="18" t="s">
        <v>3</v>
      </c>
      <c r="C14" s="2" t="str">
        <f>'Info (4 spelers)'!B6</f>
        <v>Ralf</v>
      </c>
      <c r="D14" s="19">
        <f>D8/4</f>
        <v>15.375</v>
      </c>
      <c r="E14" s="20">
        <f>VLOOKUP(D6,Levels!A1:I102,8,0)</f>
        <v>0</v>
      </c>
      <c r="F14" s="22"/>
      <c r="H14" s="18" t="s">
        <v>3</v>
      </c>
      <c r="I14" s="2">
        <f>C13</f>
        <v>0</v>
      </c>
      <c r="J14" s="19">
        <f>J8/4</f>
        <v>15.375</v>
      </c>
      <c r="K14" s="20">
        <f>VLOOKUP(J6,Levels!A1:I102,8,0)</f>
        <v>0</v>
      </c>
      <c r="L14" s="22"/>
    </row>
    <row r="15" spans="2:12" x14ac:dyDescent="0.25">
      <c r="B15" s="18" t="s">
        <v>4</v>
      </c>
      <c r="C15" s="2" t="str">
        <f>'Info (4 spelers)'!B5</f>
        <v>Lennart</v>
      </c>
      <c r="D15" s="19">
        <f>D14-1</f>
        <v>14.375</v>
      </c>
      <c r="E15" s="20">
        <f>VLOOKUP(D6,Levels!A1:I102,9,0)</f>
        <v>0</v>
      </c>
      <c r="F15" s="22"/>
      <c r="H15" s="18" t="s">
        <v>4</v>
      </c>
      <c r="I15" s="2" t="str">
        <f>C14</f>
        <v>Ralf</v>
      </c>
      <c r="J15" s="19">
        <f>J14-1</f>
        <v>14.375</v>
      </c>
      <c r="K15" s="20">
        <f>VLOOKUP(J6,Levels!A1:I102,9,0)</f>
        <v>0</v>
      </c>
      <c r="L15" s="22"/>
    </row>
    <row r="16" spans="2:12" ht="15.75" thickBot="1" x14ac:dyDescent="0.3">
      <c r="B16" s="23" t="s">
        <v>5</v>
      </c>
      <c r="C16" s="24" t="str">
        <f>B4</f>
        <v>Mark</v>
      </c>
      <c r="D16" s="25">
        <f>D7-SUM(D11:D15)</f>
        <v>15.375</v>
      </c>
      <c r="E16" s="26"/>
      <c r="F16" s="27"/>
      <c r="H16" s="23" t="s">
        <v>5</v>
      </c>
      <c r="I16" s="24" t="str">
        <f>H4</f>
        <v>Lennart</v>
      </c>
      <c r="J16" s="25">
        <f>J7-SUM(J11:J15)</f>
        <v>15.375</v>
      </c>
      <c r="K16" s="26"/>
      <c r="L16" s="27"/>
    </row>
    <row r="17" spans="2:12" ht="15.75" thickBot="1" x14ac:dyDescent="0.3">
      <c r="H17" s="3"/>
    </row>
    <row r="18" spans="2:12" x14ac:dyDescent="0.25">
      <c r="B18" s="8" t="str">
        <f>'Info (4 spelers)'!B6</f>
        <v>Ralf</v>
      </c>
      <c r="C18" s="9"/>
      <c r="D18" s="9"/>
      <c r="E18" s="9"/>
      <c r="F18" s="10"/>
      <c r="H18" s="8">
        <f>'Info (4 spelers)'!B7</f>
        <v>0</v>
      </c>
      <c r="I18" s="9"/>
      <c r="J18" s="9"/>
      <c r="K18" s="9"/>
      <c r="L18" s="10"/>
    </row>
    <row r="19" spans="2:12" x14ac:dyDescent="0.25">
      <c r="B19" s="11" t="s">
        <v>24</v>
      </c>
      <c r="D19" s="2" t="s">
        <v>9</v>
      </c>
      <c r="E19" s="2" t="s">
        <v>10</v>
      </c>
      <c r="F19" s="12"/>
      <c r="H19" s="11" t="s">
        <v>24</v>
      </c>
      <c r="J19" s="2" t="s">
        <v>9</v>
      </c>
      <c r="K19" s="2" t="s">
        <v>10</v>
      </c>
      <c r="L19" s="12"/>
    </row>
    <row r="20" spans="2:12" ht="15.75" x14ac:dyDescent="0.25">
      <c r="B20" s="13" t="s">
        <v>17</v>
      </c>
      <c r="D20" s="14"/>
      <c r="E20" s="6">
        <f>D20+1</f>
        <v>1</v>
      </c>
      <c r="F20" s="12"/>
      <c r="H20" s="13" t="s">
        <v>17</v>
      </c>
      <c r="J20" s="14"/>
      <c r="K20" s="6">
        <f>J20+1</f>
        <v>1</v>
      </c>
      <c r="L20" s="12"/>
    </row>
    <row r="21" spans="2:12" x14ac:dyDescent="0.25">
      <c r="B21" s="11" t="s">
        <v>7</v>
      </c>
      <c r="D21" s="6">
        <f>VLOOKUP(D20,Levels!A1:C102,3,0)</f>
        <v>90</v>
      </c>
      <c r="F21" s="12"/>
      <c r="H21" s="11" t="s">
        <v>7</v>
      </c>
      <c r="J21" s="6">
        <f>VLOOKUP(J20,Levels!A1:C102,3,0)</f>
        <v>90</v>
      </c>
      <c r="L21" s="12"/>
    </row>
    <row r="22" spans="2:12" x14ac:dyDescent="0.25">
      <c r="B22" s="15" t="s">
        <v>8</v>
      </c>
      <c r="D22" s="16">
        <f>D21-D25-D26</f>
        <v>61.5</v>
      </c>
      <c r="F22" s="12"/>
      <c r="H22" s="15" t="s">
        <v>8</v>
      </c>
      <c r="J22" s="16" t="e">
        <f>J21-J25-J26</f>
        <v>#N/A</v>
      </c>
      <c r="L22" s="12"/>
    </row>
    <row r="23" spans="2:12" x14ac:dyDescent="0.25">
      <c r="B23" s="15"/>
      <c r="D23" s="16"/>
      <c r="F23" s="12"/>
      <c r="H23" s="15"/>
      <c r="J23" s="16"/>
      <c r="L23" s="12"/>
    </row>
    <row r="24" spans="2:12" x14ac:dyDescent="0.25">
      <c r="B24" s="11"/>
      <c r="D24" s="2" t="s">
        <v>27</v>
      </c>
      <c r="E24" s="17" t="s">
        <v>28</v>
      </c>
      <c r="F24" s="12" t="s">
        <v>26</v>
      </c>
      <c r="H24" s="11"/>
      <c r="J24" s="2" t="s">
        <v>27</v>
      </c>
      <c r="K24" s="17" t="s">
        <v>28</v>
      </c>
      <c r="L24" s="12" t="s">
        <v>26</v>
      </c>
    </row>
    <row r="25" spans="2:12" x14ac:dyDescent="0.25">
      <c r="B25" s="18" t="s">
        <v>0</v>
      </c>
      <c r="C25" s="2" t="s">
        <v>25</v>
      </c>
      <c r="D25" s="19">
        <f>E25*D2</f>
        <v>19</v>
      </c>
      <c r="E25" s="20">
        <f>VLOOKUP(D20,Levels!A1:I102,5,0)</f>
        <v>10</v>
      </c>
      <c r="F25" s="21">
        <f>IF(D25&gt;D21/2,"Meteen",D21-(2*D25))</f>
        <v>52</v>
      </c>
      <c r="H25" s="18" t="s">
        <v>0</v>
      </c>
      <c r="I25" s="2" t="s">
        <v>25</v>
      </c>
      <c r="J25" s="19" t="e">
        <f>K25*D2</f>
        <v>#N/A</v>
      </c>
      <c r="K25" s="20" t="e">
        <f>VLOOKUP(J20,Levels!A15:I116,5,0)</f>
        <v>#N/A</v>
      </c>
      <c r="L25" s="21" t="e">
        <f>IF(J25&gt;J21/2,"Meteen",J21-(2*J25))</f>
        <v>#N/A</v>
      </c>
    </row>
    <row r="26" spans="2:12" x14ac:dyDescent="0.25">
      <c r="B26" s="18" t="s">
        <v>1</v>
      </c>
      <c r="C26" s="2" t="s">
        <v>25</v>
      </c>
      <c r="D26" s="19">
        <f>E26*D2</f>
        <v>9.5</v>
      </c>
      <c r="E26" s="20">
        <f>VLOOKUP(D20,Levels!A1:I102,6,0)</f>
        <v>5</v>
      </c>
      <c r="F26" s="21">
        <f>IF(D26&gt;(D21-D25)/2,"Na P1",D21-D25-(2*D26))</f>
        <v>52</v>
      </c>
      <c r="H26" s="18" t="s">
        <v>1</v>
      </c>
      <c r="I26" s="2" t="s">
        <v>25</v>
      </c>
      <c r="J26" s="19" t="e">
        <f>K26*D2</f>
        <v>#N/A</v>
      </c>
      <c r="K26" s="20" t="e">
        <f>VLOOKUP(J20,Levels!A15:I116,6,0)</f>
        <v>#N/A</v>
      </c>
      <c r="L26" s="21" t="e">
        <f>IF(J26&gt;(J21-J25)/2,"Na P1",J21-J25-(2*J26))</f>
        <v>#N/A</v>
      </c>
    </row>
    <row r="27" spans="2:12" x14ac:dyDescent="0.25">
      <c r="B27" s="18" t="s">
        <v>2</v>
      </c>
      <c r="C27" s="2" t="str">
        <f>I16</f>
        <v>Lennart</v>
      </c>
      <c r="D27" s="19">
        <f>D28+1</f>
        <v>16.375</v>
      </c>
      <c r="E27" s="20">
        <f>VLOOKUP(D20,Levels!A1:I102,7,0)</f>
        <v>0</v>
      </c>
      <c r="F27" s="22"/>
      <c r="H27" s="18" t="s">
        <v>2</v>
      </c>
      <c r="I27" s="2" t="str">
        <f>C30</f>
        <v>Ralf</v>
      </c>
      <c r="J27" s="19" t="e">
        <f>J28+1</f>
        <v>#N/A</v>
      </c>
      <c r="K27" s="20" t="e">
        <f>VLOOKUP(J20,Levels!A15:I116,7,0)</f>
        <v>#N/A</v>
      </c>
      <c r="L27" s="22"/>
    </row>
    <row r="28" spans="2:12" x14ac:dyDescent="0.25">
      <c r="B28" s="18" t="s">
        <v>3</v>
      </c>
      <c r="C28" s="2" t="str">
        <f>I13</f>
        <v>Mark</v>
      </c>
      <c r="D28" s="19">
        <f>D22/4</f>
        <v>15.375</v>
      </c>
      <c r="E28" s="20">
        <f>VLOOKUP(D20,Levels!A1:I102,8,0)</f>
        <v>0</v>
      </c>
      <c r="F28" s="22"/>
      <c r="H28" s="18" t="s">
        <v>3</v>
      </c>
      <c r="I28" s="2" t="str">
        <f>C27</f>
        <v>Lennart</v>
      </c>
      <c r="J28" s="19" t="e">
        <f>J22/4</f>
        <v>#N/A</v>
      </c>
      <c r="K28" s="20" t="e">
        <f>VLOOKUP(J20,Levels!A15:I116,8,0)</f>
        <v>#N/A</v>
      </c>
      <c r="L28" s="22"/>
    </row>
    <row r="29" spans="2:12" x14ac:dyDescent="0.25">
      <c r="B29" s="18" t="s">
        <v>4</v>
      </c>
      <c r="C29" s="2">
        <f>I14</f>
        <v>0</v>
      </c>
      <c r="D29" s="19">
        <f>D28-1</f>
        <v>14.375</v>
      </c>
      <c r="E29" s="20">
        <f>VLOOKUP(D20,Levels!A1:I102,9,0)</f>
        <v>0</v>
      </c>
      <c r="F29" s="22"/>
      <c r="H29" s="18" t="s">
        <v>4</v>
      </c>
      <c r="I29" s="2" t="str">
        <f>C28</f>
        <v>Mark</v>
      </c>
      <c r="J29" s="19" t="e">
        <f>J28-1</f>
        <v>#N/A</v>
      </c>
      <c r="K29" s="20" t="e">
        <f>VLOOKUP(J20,Levels!A15:I116,9,0)</f>
        <v>#N/A</v>
      </c>
      <c r="L29" s="22"/>
    </row>
    <row r="30" spans="2:12" ht="15.75" thickBot="1" x14ac:dyDescent="0.3">
      <c r="B30" s="23" t="s">
        <v>5</v>
      </c>
      <c r="C30" s="24" t="str">
        <f>B18</f>
        <v>Ralf</v>
      </c>
      <c r="D30" s="25">
        <f>D21-SUM(D25:D29)</f>
        <v>15.375</v>
      </c>
      <c r="E30" s="26"/>
      <c r="F30" s="27"/>
      <c r="H30" s="23" t="s">
        <v>5</v>
      </c>
      <c r="I30" s="24">
        <f>H18</f>
        <v>0</v>
      </c>
      <c r="J30" s="25" t="e">
        <f>J21-SUM(J25:J29)</f>
        <v>#N/A</v>
      </c>
      <c r="K30" s="26"/>
      <c r="L30" s="27"/>
    </row>
  </sheetData>
  <sheetProtection sheet="1" objects="1" scenarios="1" selectLockedCells="1"/>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6FAC5-8E27-4F07-BFDE-522A64F96FF2}">
  <dimension ref="B1:L32"/>
  <sheetViews>
    <sheetView zoomScale="90" zoomScaleNormal="90" workbookViewId="0">
      <selection activeCell="D6" sqref="D6"/>
    </sheetView>
  </sheetViews>
  <sheetFormatPr defaultRowHeight="15" x14ac:dyDescent="0.25"/>
  <cols>
    <col min="1" max="1" width="1.7109375" style="2" customWidth="1"/>
    <col min="2" max="2" width="6.5703125" style="2" customWidth="1"/>
    <col min="3" max="3" width="19.7109375" style="2"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9.7109375" style="2" customWidth="1"/>
    <col min="10" max="12" width="9.140625" style="2"/>
    <col min="13" max="13" width="3.7109375" style="2" customWidth="1"/>
    <col min="14" max="16384" width="9.140625" style="2"/>
  </cols>
  <sheetData>
    <row r="1" spans="2:12" ht="15.75" x14ac:dyDescent="0.25">
      <c r="B1" s="7" t="s">
        <v>29</v>
      </c>
    </row>
    <row r="2" spans="2:12" x14ac:dyDescent="0.25">
      <c r="B2" s="2" t="s">
        <v>6</v>
      </c>
      <c r="D2" s="6">
        <f>1+'Info (4 spelers)'!B3</f>
        <v>1.9</v>
      </c>
    </row>
    <row r="3" spans="2:12" ht="15.75" thickBot="1" x14ac:dyDescent="0.3"/>
    <row r="4" spans="2:12" x14ac:dyDescent="0.25">
      <c r="B4" s="8" t="str">
        <f>'Info (4 spelers)'!B4</f>
        <v>Mark</v>
      </c>
      <c r="C4" s="9"/>
      <c r="D4" s="9"/>
      <c r="E4" s="9"/>
      <c r="F4" s="10"/>
      <c r="H4" s="8" t="str">
        <f>'Info (4 spelers)'!B5</f>
        <v>Lennart</v>
      </c>
      <c r="I4" s="9"/>
      <c r="J4" s="9"/>
      <c r="K4" s="9"/>
      <c r="L4" s="10"/>
    </row>
    <row r="5" spans="2:12" x14ac:dyDescent="0.25">
      <c r="B5" s="11" t="s">
        <v>24</v>
      </c>
      <c r="D5" s="2" t="s">
        <v>9</v>
      </c>
      <c r="E5" s="2" t="s">
        <v>10</v>
      </c>
      <c r="F5" s="12"/>
      <c r="H5" s="11" t="s">
        <v>24</v>
      </c>
      <c r="J5" s="2" t="s">
        <v>9</v>
      </c>
      <c r="K5" s="2" t="s">
        <v>10</v>
      </c>
      <c r="L5" s="12"/>
    </row>
    <row r="6" spans="2:12" ht="15.75" x14ac:dyDescent="0.25">
      <c r="B6" s="13" t="s">
        <v>17</v>
      </c>
      <c r="D6" s="14"/>
      <c r="E6" s="6">
        <f>D6+1</f>
        <v>1</v>
      </c>
      <c r="F6" s="12"/>
      <c r="H6" s="13" t="s">
        <v>17</v>
      </c>
      <c r="J6" s="14"/>
      <c r="K6" s="6">
        <f>J6+1</f>
        <v>1</v>
      </c>
      <c r="L6" s="12"/>
    </row>
    <row r="7" spans="2:12" x14ac:dyDescent="0.25">
      <c r="B7" s="11" t="s">
        <v>7</v>
      </c>
      <c r="D7" s="6">
        <f>VLOOKUP(D6,Levels!A1:C102,3,0)</f>
        <v>90</v>
      </c>
      <c r="F7" s="12"/>
      <c r="H7" s="11" t="s">
        <v>7</v>
      </c>
      <c r="J7" s="6">
        <f>VLOOKUP(J6,Levels!A1:C102,3,0)</f>
        <v>90</v>
      </c>
      <c r="L7" s="12"/>
    </row>
    <row r="8" spans="2:12" x14ac:dyDescent="0.25">
      <c r="B8" s="15" t="s">
        <v>8</v>
      </c>
      <c r="D8" s="16">
        <f>D7-D12-D13-D14</f>
        <v>61.5</v>
      </c>
      <c r="F8" s="12"/>
      <c r="H8" s="15" t="s">
        <v>8</v>
      </c>
      <c r="J8" s="16">
        <f>J7-J12-J13-J14</f>
        <v>61.5</v>
      </c>
      <c r="L8" s="12"/>
    </row>
    <row r="9" spans="2:12" x14ac:dyDescent="0.25">
      <c r="B9" s="15" t="s">
        <v>31</v>
      </c>
      <c r="D9" s="16">
        <f>D8-D17</f>
        <v>-5</v>
      </c>
      <c r="F9" s="12"/>
      <c r="H9" s="15" t="s">
        <v>31</v>
      </c>
      <c r="J9" s="16">
        <f>J8-J17</f>
        <v>-5</v>
      </c>
      <c r="L9" s="12"/>
    </row>
    <row r="10" spans="2:12" x14ac:dyDescent="0.25">
      <c r="B10" s="15"/>
      <c r="D10" s="16"/>
      <c r="F10" s="12"/>
      <c r="H10" s="15"/>
      <c r="J10" s="16"/>
      <c r="L10" s="12"/>
    </row>
    <row r="11" spans="2:12" x14ac:dyDescent="0.25">
      <c r="B11" s="11"/>
      <c r="D11" s="2" t="s">
        <v>27</v>
      </c>
      <c r="E11" s="17" t="s">
        <v>28</v>
      </c>
      <c r="F11" s="12" t="s">
        <v>26</v>
      </c>
      <c r="H11" s="11"/>
      <c r="J11" s="2" t="s">
        <v>27</v>
      </c>
      <c r="K11" s="17" t="s">
        <v>28</v>
      </c>
      <c r="L11" s="12" t="s">
        <v>26</v>
      </c>
    </row>
    <row r="12" spans="2:12" x14ac:dyDescent="0.25">
      <c r="B12" s="18" t="s">
        <v>0</v>
      </c>
      <c r="C12" s="2" t="s">
        <v>25</v>
      </c>
      <c r="D12" s="19">
        <f>E12*D2</f>
        <v>19</v>
      </c>
      <c r="E12" s="20">
        <f>VLOOKUP(D6,Levels!A1:I102,5,0)</f>
        <v>10</v>
      </c>
      <c r="F12" s="21">
        <f>IF(D12&gt;D7/2,"Meteen",D7-(2*D12))</f>
        <v>52</v>
      </c>
      <c r="H12" s="18" t="s">
        <v>0</v>
      </c>
      <c r="I12" s="2" t="s">
        <v>25</v>
      </c>
      <c r="J12" s="19">
        <f>K12*D2</f>
        <v>19</v>
      </c>
      <c r="K12" s="20">
        <f>VLOOKUP(J6,Levels!A1:I102,5,0)</f>
        <v>10</v>
      </c>
      <c r="L12" s="21">
        <f>IF(J12&gt;J7/2,"Meteen",J7-(2*J12))</f>
        <v>52</v>
      </c>
    </row>
    <row r="13" spans="2:12" x14ac:dyDescent="0.25">
      <c r="B13" s="18" t="s">
        <v>1</v>
      </c>
      <c r="C13" s="2" t="s">
        <v>25</v>
      </c>
      <c r="D13" s="19">
        <f>E13*D2</f>
        <v>9.5</v>
      </c>
      <c r="E13" s="20">
        <f>VLOOKUP(D6,Levels!A1:I102,6,0)</f>
        <v>5</v>
      </c>
      <c r="F13" s="21">
        <f>IF(D13&gt;(D7-D12)/2,"Na P1",D7-D12-(2*D13))</f>
        <v>52</v>
      </c>
      <c r="H13" s="18" t="s">
        <v>1</v>
      </c>
      <c r="I13" s="2" t="s">
        <v>25</v>
      </c>
      <c r="J13" s="19">
        <f>K13*D2</f>
        <v>9.5</v>
      </c>
      <c r="K13" s="20">
        <f>VLOOKUP(J6,Levels!A1:I102,6,0)</f>
        <v>5</v>
      </c>
      <c r="L13" s="21">
        <f>IF(J13&gt;(J7-J12)/2,"Na P1",J7-J12-(2*J13))</f>
        <v>52</v>
      </c>
    </row>
    <row r="14" spans="2:12" x14ac:dyDescent="0.25">
      <c r="B14" s="18" t="s">
        <v>2</v>
      </c>
      <c r="C14" s="2" t="s">
        <v>25</v>
      </c>
      <c r="D14" s="19">
        <f>E14*D2</f>
        <v>0</v>
      </c>
      <c r="E14" s="20">
        <f>VLOOKUP(D6,Levels!A1:I102,7,0)</f>
        <v>0</v>
      </c>
      <c r="F14" s="21">
        <f>IF(D14&gt;(D7-D12-D13)/2,"Na P2",D7-D12-D13-(2*D14))</f>
        <v>61.5</v>
      </c>
      <c r="H14" s="18" t="s">
        <v>2</v>
      </c>
      <c r="I14" s="2" t="s">
        <v>25</v>
      </c>
      <c r="J14" s="19">
        <f>K14*D2</f>
        <v>0</v>
      </c>
      <c r="K14" s="20">
        <f>VLOOKUP(J6,Levels!A1:I102,7,0)</f>
        <v>0</v>
      </c>
      <c r="L14" s="21">
        <f>IF(J14&gt;(J7-J12-J13)/2,"Na P2",J7-J12-J13-(2*J14))</f>
        <v>61.5</v>
      </c>
    </row>
    <row r="15" spans="2:12" x14ac:dyDescent="0.25">
      <c r="B15" s="18" t="s">
        <v>3</v>
      </c>
      <c r="C15" s="2">
        <f>'Info (4 spelers)'!B7</f>
        <v>0</v>
      </c>
      <c r="D15" s="19">
        <f>D9/2+5</f>
        <v>2.5</v>
      </c>
      <c r="E15" s="20">
        <f>VLOOKUP(D6,Levels!A1:I102,8,0)</f>
        <v>0</v>
      </c>
      <c r="F15" s="22"/>
      <c r="H15" s="18" t="s">
        <v>3</v>
      </c>
      <c r="I15" s="2" t="str">
        <f>'Info (4 spelers)'!B4</f>
        <v>Mark</v>
      </c>
      <c r="J15" s="19">
        <f>J9/2+5</f>
        <v>2.5</v>
      </c>
      <c r="K15" s="20">
        <f>VLOOKUP(J6,Levels!A1:I102,8,0)</f>
        <v>0</v>
      </c>
      <c r="L15" s="22"/>
    </row>
    <row r="16" spans="2:12" x14ac:dyDescent="0.25">
      <c r="B16" s="18" t="s">
        <v>4</v>
      </c>
      <c r="C16" s="2" t="str">
        <f>I30</f>
        <v>Ralf</v>
      </c>
      <c r="D16" s="19">
        <f>D9/2-5</f>
        <v>-7.5</v>
      </c>
      <c r="E16" s="20">
        <f>VLOOKUP(D6,Levels!A1:I102,9,0)</f>
        <v>0</v>
      </c>
      <c r="F16" s="22"/>
      <c r="H16" s="18" t="s">
        <v>4</v>
      </c>
      <c r="I16" s="2">
        <f>C15</f>
        <v>0</v>
      </c>
      <c r="J16" s="19">
        <f>J9/2-5</f>
        <v>-7.5</v>
      </c>
      <c r="K16" s="20">
        <f>VLOOKUP(J6,Levels!A1:I102,9,0)</f>
        <v>0</v>
      </c>
      <c r="L16" s="22"/>
    </row>
    <row r="17" spans="2:12" ht="15.75" thickBot="1" x14ac:dyDescent="0.3">
      <c r="B17" s="23" t="s">
        <v>5</v>
      </c>
      <c r="C17" s="24" t="str">
        <f>B4</f>
        <v>Mark</v>
      </c>
      <c r="D17" s="25">
        <f>F14+5</f>
        <v>66.5</v>
      </c>
      <c r="E17" s="26"/>
      <c r="F17" s="27"/>
      <c r="H17" s="23" t="s">
        <v>5</v>
      </c>
      <c r="I17" s="24" t="str">
        <f>H4</f>
        <v>Lennart</v>
      </c>
      <c r="J17" s="25">
        <f>L14+5</f>
        <v>66.5</v>
      </c>
      <c r="K17" s="26"/>
      <c r="L17" s="27"/>
    </row>
    <row r="18" spans="2:12" ht="15.75" thickBot="1" x14ac:dyDescent="0.3">
      <c r="H18" s="3"/>
    </row>
    <row r="19" spans="2:12" x14ac:dyDescent="0.25">
      <c r="B19" s="8" t="str">
        <f>'Info (4 spelers)'!B6</f>
        <v>Ralf</v>
      </c>
      <c r="C19" s="9"/>
      <c r="D19" s="9"/>
      <c r="E19" s="9"/>
      <c r="F19" s="10"/>
      <c r="H19" s="8">
        <f>'Info (4 spelers)'!B7</f>
        <v>0</v>
      </c>
      <c r="I19" s="9"/>
      <c r="J19" s="9"/>
      <c r="K19" s="9"/>
      <c r="L19" s="10"/>
    </row>
    <row r="20" spans="2:12" x14ac:dyDescent="0.25">
      <c r="B20" s="11" t="s">
        <v>24</v>
      </c>
      <c r="D20" s="2" t="s">
        <v>9</v>
      </c>
      <c r="E20" s="2" t="s">
        <v>10</v>
      </c>
      <c r="F20" s="12"/>
      <c r="H20" s="11" t="s">
        <v>24</v>
      </c>
      <c r="J20" s="2" t="s">
        <v>9</v>
      </c>
      <c r="K20" s="2" t="s">
        <v>10</v>
      </c>
      <c r="L20" s="12"/>
    </row>
    <row r="21" spans="2:12" ht="15.75" x14ac:dyDescent="0.25">
      <c r="B21" s="13" t="s">
        <v>17</v>
      </c>
      <c r="D21" s="14"/>
      <c r="E21" s="6">
        <f>D21+1</f>
        <v>1</v>
      </c>
      <c r="F21" s="12"/>
      <c r="H21" s="13" t="s">
        <v>17</v>
      </c>
      <c r="J21" s="14"/>
      <c r="K21" s="6">
        <f>J21+1</f>
        <v>1</v>
      </c>
      <c r="L21" s="12"/>
    </row>
    <row r="22" spans="2:12" x14ac:dyDescent="0.25">
      <c r="B22" s="11" t="s">
        <v>7</v>
      </c>
      <c r="D22" s="6">
        <f>VLOOKUP(D21,Levels!A1:C102,3,0)</f>
        <v>90</v>
      </c>
      <c r="F22" s="12"/>
      <c r="H22" s="11" t="s">
        <v>7</v>
      </c>
      <c r="J22" s="6">
        <f>VLOOKUP(J21,Levels!A1:C102,3,0)</f>
        <v>90</v>
      </c>
      <c r="L22" s="12"/>
    </row>
    <row r="23" spans="2:12" x14ac:dyDescent="0.25">
      <c r="B23" s="15" t="s">
        <v>8</v>
      </c>
      <c r="D23" s="16">
        <f>D22-D27-D28-D29</f>
        <v>61.5</v>
      </c>
      <c r="F23" s="12"/>
      <c r="H23" s="15" t="s">
        <v>8</v>
      </c>
      <c r="J23" s="16" t="e">
        <f>J22-J27-J28-J29</f>
        <v>#N/A</v>
      </c>
      <c r="L23" s="12"/>
    </row>
    <row r="24" spans="2:12" x14ac:dyDescent="0.25">
      <c r="B24" s="15" t="s">
        <v>31</v>
      </c>
      <c r="D24" s="16">
        <f>D23-D32</f>
        <v>-5</v>
      </c>
      <c r="F24" s="12"/>
      <c r="H24" s="15" t="s">
        <v>31</v>
      </c>
      <c r="J24" s="16" t="e">
        <f>J23-J32</f>
        <v>#N/A</v>
      </c>
      <c r="L24" s="12"/>
    </row>
    <row r="25" spans="2:12" x14ac:dyDescent="0.25">
      <c r="B25" s="15"/>
      <c r="D25" s="16"/>
      <c r="F25" s="12"/>
      <c r="H25" s="15"/>
      <c r="J25" s="16"/>
      <c r="L25" s="12"/>
    </row>
    <row r="26" spans="2:12" x14ac:dyDescent="0.25">
      <c r="B26" s="11"/>
      <c r="D26" s="2" t="s">
        <v>27</v>
      </c>
      <c r="E26" s="17" t="s">
        <v>28</v>
      </c>
      <c r="F26" s="12" t="s">
        <v>26</v>
      </c>
      <c r="H26" s="11"/>
      <c r="J26" s="2" t="s">
        <v>27</v>
      </c>
      <c r="K26" s="17" t="s">
        <v>28</v>
      </c>
      <c r="L26" s="12" t="s">
        <v>26</v>
      </c>
    </row>
    <row r="27" spans="2:12" x14ac:dyDescent="0.25">
      <c r="B27" s="18" t="s">
        <v>0</v>
      </c>
      <c r="C27" s="2" t="s">
        <v>25</v>
      </c>
      <c r="D27" s="19">
        <f>E27*D2</f>
        <v>19</v>
      </c>
      <c r="E27" s="20">
        <f>VLOOKUP(D21,Levels!A1:I102,5,0)</f>
        <v>10</v>
      </c>
      <c r="F27" s="21">
        <f>IF(D27&gt;D22/2,"Meteen",D22-(2*D27))</f>
        <v>52</v>
      </c>
      <c r="H27" s="18" t="s">
        <v>0</v>
      </c>
      <c r="I27" s="2" t="s">
        <v>25</v>
      </c>
      <c r="J27" s="19" t="e">
        <f>K27*D2</f>
        <v>#N/A</v>
      </c>
      <c r="K27" s="20" t="e">
        <f>VLOOKUP(J21,Levels!A15:I116,5,0)</f>
        <v>#N/A</v>
      </c>
      <c r="L27" s="21" t="e">
        <f>IF(J27&gt;J22/2,"Meteen",J22-(2*J27))</f>
        <v>#N/A</v>
      </c>
    </row>
    <row r="28" spans="2:12" x14ac:dyDescent="0.25">
      <c r="B28" s="18" t="s">
        <v>1</v>
      </c>
      <c r="C28" s="2" t="s">
        <v>25</v>
      </c>
      <c r="D28" s="19">
        <f>E28*D2</f>
        <v>9.5</v>
      </c>
      <c r="E28" s="20">
        <f>VLOOKUP(D21,Levels!A1:I102,6,0)</f>
        <v>5</v>
      </c>
      <c r="F28" s="21">
        <f>IF(D28&gt;(D22-D27)/2,"Na P1",D22-D27-(2*D28))</f>
        <v>52</v>
      </c>
      <c r="H28" s="18" t="s">
        <v>1</v>
      </c>
      <c r="I28" s="2" t="s">
        <v>25</v>
      </c>
      <c r="J28" s="19" t="e">
        <f>K28*D2</f>
        <v>#N/A</v>
      </c>
      <c r="K28" s="20" t="e">
        <f>VLOOKUP(J21,Levels!A15:I116,6,0)</f>
        <v>#N/A</v>
      </c>
      <c r="L28" s="21" t="e">
        <f>IF(J28&gt;(J22-J27)/2,"Na P1",J22-J27-(2*J28))</f>
        <v>#N/A</v>
      </c>
    </row>
    <row r="29" spans="2:12" x14ac:dyDescent="0.25">
      <c r="B29" s="18" t="s">
        <v>2</v>
      </c>
      <c r="C29" s="2" t="s">
        <v>25</v>
      </c>
      <c r="D29" s="19">
        <f>E29*D2</f>
        <v>0</v>
      </c>
      <c r="E29" s="20">
        <f>VLOOKUP(D21,Levels!A1:I102,7,0)</f>
        <v>0</v>
      </c>
      <c r="F29" s="21">
        <f>IF(D29&gt;(D22-D27-D28)/2,"Na P2",D22-D27-D28-(2*D29))</f>
        <v>61.5</v>
      </c>
      <c r="H29" s="18" t="s">
        <v>2</v>
      </c>
      <c r="I29" s="2" t="s">
        <v>25</v>
      </c>
      <c r="J29" s="19" t="e">
        <f>K29*D2</f>
        <v>#N/A</v>
      </c>
      <c r="K29" s="20" t="e">
        <f>VLOOKUP(J21,Levels!A15:I116,7,0)</f>
        <v>#N/A</v>
      </c>
      <c r="L29" s="21" t="e">
        <f>IF(J29&gt;(J22-J27-J28)/2,"Na P2",J22-J27-J28-(2*J29))</f>
        <v>#N/A</v>
      </c>
    </row>
    <row r="30" spans="2:12" x14ac:dyDescent="0.25">
      <c r="B30" s="18" t="s">
        <v>3</v>
      </c>
      <c r="C30" s="2" t="str">
        <f>'Info (4 spelers)'!B5</f>
        <v>Lennart</v>
      </c>
      <c r="D30" s="19">
        <f>D24/2+5</f>
        <v>2.5</v>
      </c>
      <c r="E30" s="20">
        <f>VLOOKUP(D21,Levels!A1:I102,8,0)</f>
        <v>0</v>
      </c>
      <c r="F30" s="22"/>
      <c r="H30" s="18" t="s">
        <v>3</v>
      </c>
      <c r="I30" s="2" t="str">
        <f>'Info (4 spelers)'!B6</f>
        <v>Ralf</v>
      </c>
      <c r="J30" s="19" t="e">
        <f>J24/2+5</f>
        <v>#N/A</v>
      </c>
      <c r="K30" s="20" t="e">
        <f>VLOOKUP(J21,Levels!A15:I116,8,0)</f>
        <v>#N/A</v>
      </c>
      <c r="L30" s="22"/>
    </row>
    <row r="31" spans="2:12" x14ac:dyDescent="0.25">
      <c r="B31" s="18" t="s">
        <v>4</v>
      </c>
      <c r="C31" s="2" t="str">
        <f>I15</f>
        <v>Mark</v>
      </c>
      <c r="D31" s="19">
        <f>D24/2-5</f>
        <v>-7.5</v>
      </c>
      <c r="E31" s="20">
        <f>VLOOKUP(D21,Levels!A1:I102,9,0)</f>
        <v>0</v>
      </c>
      <c r="F31" s="22"/>
      <c r="H31" s="18" t="s">
        <v>4</v>
      </c>
      <c r="I31" s="2" t="str">
        <f>C30</f>
        <v>Lennart</v>
      </c>
      <c r="J31" s="19" t="e">
        <f>J24/2-5</f>
        <v>#N/A</v>
      </c>
      <c r="K31" s="20" t="e">
        <f>VLOOKUP(J21,Levels!A15:I116,9,0)</f>
        <v>#N/A</v>
      </c>
      <c r="L31" s="22"/>
    </row>
    <row r="32" spans="2:12" ht="15.75" thickBot="1" x14ac:dyDescent="0.3">
      <c r="B32" s="23" t="s">
        <v>5</v>
      </c>
      <c r="C32" s="24" t="str">
        <f>B19</f>
        <v>Ralf</v>
      </c>
      <c r="D32" s="25">
        <f>F29+5</f>
        <v>66.5</v>
      </c>
      <c r="E32" s="26"/>
      <c r="F32" s="27"/>
      <c r="H32" s="23" t="s">
        <v>5</v>
      </c>
      <c r="I32" s="24">
        <f>H19</f>
        <v>0</v>
      </c>
      <c r="J32" s="25" t="e">
        <f>L29+5</f>
        <v>#N/A</v>
      </c>
      <c r="K32" s="26"/>
      <c r="L32" s="27"/>
    </row>
  </sheetData>
  <sheetProtection sheet="1" objects="1" scenarios="1" selectLockedCells="1"/>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0306F-4B0B-460E-B1C6-54F5C1A558D6}">
  <dimension ref="A1:I81"/>
  <sheetViews>
    <sheetView workbookViewId="0">
      <selection activeCell="D1" sqref="D1:D1048576"/>
    </sheetView>
  </sheetViews>
  <sheetFormatPr defaultRowHeight="14.25" x14ac:dyDescent="0.25"/>
  <cols>
    <col min="1" max="1" width="5.5703125" style="1" customWidth="1"/>
    <col min="2" max="2" width="5.42578125" style="1" bestFit="1" customWidth="1"/>
    <col min="3" max="3" width="9.5703125" style="1" bestFit="1" customWidth="1"/>
    <col min="4" max="4" width="9.5703125" style="1" hidden="1" customWidth="1"/>
    <col min="5" max="16384" width="9.140625" style="1"/>
  </cols>
  <sheetData>
    <row r="1" spans="1:9" x14ac:dyDescent="0.25">
      <c r="A1" s="1" t="s">
        <v>9</v>
      </c>
      <c r="B1" s="1" t="s">
        <v>10</v>
      </c>
      <c r="C1" s="1" t="s">
        <v>11</v>
      </c>
      <c r="E1" s="1" t="s">
        <v>12</v>
      </c>
      <c r="F1" s="1" t="s">
        <v>13</v>
      </c>
      <c r="G1" s="1" t="s">
        <v>14</v>
      </c>
      <c r="H1" s="1" t="s">
        <v>15</v>
      </c>
      <c r="I1" s="1" t="s">
        <v>16</v>
      </c>
    </row>
    <row r="2" spans="1:9" x14ac:dyDescent="0.25">
      <c r="A2" s="1">
        <v>0</v>
      </c>
      <c r="B2" s="1">
        <f>A2+1</f>
        <v>1</v>
      </c>
      <c r="C2" s="1">
        <v>90</v>
      </c>
      <c r="E2" s="1">
        <v>10</v>
      </c>
      <c r="F2" s="1">
        <v>5</v>
      </c>
    </row>
    <row r="3" spans="1:9" x14ac:dyDescent="0.25">
      <c r="A3" s="1">
        <f>A2+1</f>
        <v>1</v>
      </c>
      <c r="B3" s="1">
        <f t="shared" ref="B3:B66" si="0">A3+1</f>
        <v>2</v>
      </c>
      <c r="C3" s="1">
        <v>130</v>
      </c>
      <c r="E3" s="1">
        <v>15</v>
      </c>
      <c r="F3" s="1">
        <v>10</v>
      </c>
      <c r="G3" s="1">
        <v>5</v>
      </c>
    </row>
    <row r="4" spans="1:9" x14ac:dyDescent="0.25">
      <c r="A4" s="1">
        <f t="shared" ref="A4:A67" si="1">A3+1</f>
        <v>2</v>
      </c>
      <c r="B4" s="1">
        <f t="shared" si="0"/>
        <v>3</v>
      </c>
      <c r="C4" s="1">
        <v>240</v>
      </c>
      <c r="E4" s="1">
        <v>25</v>
      </c>
      <c r="F4" s="1">
        <v>15</v>
      </c>
      <c r="G4" s="1">
        <v>5</v>
      </c>
    </row>
    <row r="5" spans="1:9" x14ac:dyDescent="0.25">
      <c r="A5" s="1">
        <f t="shared" si="1"/>
        <v>3</v>
      </c>
      <c r="B5" s="1">
        <f t="shared" si="0"/>
        <v>4</v>
      </c>
      <c r="C5" s="1">
        <v>370</v>
      </c>
      <c r="E5" s="1">
        <v>40</v>
      </c>
      <c r="F5" s="1">
        <v>20</v>
      </c>
      <c r="G5" s="1">
        <v>5</v>
      </c>
    </row>
    <row r="6" spans="1:9" x14ac:dyDescent="0.25">
      <c r="A6" s="1">
        <f t="shared" si="1"/>
        <v>4</v>
      </c>
      <c r="B6" s="1">
        <f t="shared" si="0"/>
        <v>5</v>
      </c>
      <c r="C6" s="1">
        <v>490</v>
      </c>
      <c r="E6" s="1">
        <v>50</v>
      </c>
      <c r="F6" s="1">
        <v>25</v>
      </c>
      <c r="G6" s="1">
        <v>10</v>
      </c>
      <c r="H6" s="1">
        <v>5</v>
      </c>
    </row>
    <row r="7" spans="1:9" x14ac:dyDescent="0.25">
      <c r="A7" s="1">
        <f t="shared" si="1"/>
        <v>5</v>
      </c>
      <c r="B7" s="1">
        <f t="shared" si="0"/>
        <v>6</v>
      </c>
      <c r="C7" s="1">
        <v>630</v>
      </c>
      <c r="E7" s="1">
        <v>65</v>
      </c>
      <c r="F7" s="1">
        <v>35</v>
      </c>
      <c r="G7" s="1">
        <v>10</v>
      </c>
      <c r="H7" s="1">
        <v>5</v>
      </c>
    </row>
    <row r="8" spans="1:9" x14ac:dyDescent="0.25">
      <c r="A8" s="1">
        <f t="shared" si="1"/>
        <v>6</v>
      </c>
      <c r="B8" s="1">
        <f t="shared" si="0"/>
        <v>7</v>
      </c>
      <c r="C8" s="1">
        <v>770</v>
      </c>
      <c r="E8" s="1">
        <v>80</v>
      </c>
      <c r="F8" s="1">
        <v>40</v>
      </c>
      <c r="G8" s="1">
        <v>15</v>
      </c>
      <c r="H8" s="1">
        <v>5</v>
      </c>
    </row>
    <row r="9" spans="1:9" x14ac:dyDescent="0.25">
      <c r="A9" s="1">
        <f t="shared" si="1"/>
        <v>7</v>
      </c>
      <c r="B9" s="1">
        <f t="shared" si="0"/>
        <v>8</v>
      </c>
      <c r="C9" s="1">
        <v>910</v>
      </c>
      <c r="E9" s="1">
        <v>95</v>
      </c>
      <c r="F9" s="1">
        <v>50</v>
      </c>
      <c r="G9" s="1">
        <v>15</v>
      </c>
      <c r="H9" s="1">
        <v>5</v>
      </c>
    </row>
    <row r="10" spans="1:9" x14ac:dyDescent="0.25">
      <c r="A10" s="1">
        <f t="shared" si="1"/>
        <v>8</v>
      </c>
      <c r="B10" s="1">
        <f t="shared" si="0"/>
        <v>9</v>
      </c>
      <c r="C10" s="1">
        <v>1060</v>
      </c>
      <c r="E10" s="1">
        <v>110</v>
      </c>
      <c r="F10" s="1">
        <v>55</v>
      </c>
      <c r="G10" s="1">
        <v>20</v>
      </c>
      <c r="H10" s="1">
        <v>5</v>
      </c>
    </row>
    <row r="11" spans="1:9" x14ac:dyDescent="0.25">
      <c r="A11" s="1">
        <f t="shared" si="1"/>
        <v>9</v>
      </c>
      <c r="B11" s="1">
        <f t="shared" si="0"/>
        <v>10</v>
      </c>
      <c r="C11" s="1">
        <v>1210</v>
      </c>
      <c r="E11" s="1">
        <v>125</v>
      </c>
      <c r="F11" s="1">
        <v>65</v>
      </c>
      <c r="G11" s="1">
        <v>20</v>
      </c>
      <c r="H11" s="1">
        <v>5</v>
      </c>
    </row>
    <row r="12" spans="1:9" x14ac:dyDescent="0.25">
      <c r="A12" s="1">
        <f t="shared" si="1"/>
        <v>10</v>
      </c>
      <c r="B12" s="1">
        <f t="shared" si="0"/>
        <v>11</v>
      </c>
      <c r="C12" s="1">
        <v>1241</v>
      </c>
      <c r="E12" s="1">
        <v>140</v>
      </c>
      <c r="F12" s="1">
        <v>70</v>
      </c>
      <c r="G12" s="1">
        <v>25</v>
      </c>
      <c r="H12" s="1">
        <v>5</v>
      </c>
    </row>
    <row r="13" spans="1:9" x14ac:dyDescent="0.25">
      <c r="A13" s="1">
        <f t="shared" si="1"/>
        <v>11</v>
      </c>
      <c r="B13" s="1">
        <f t="shared" si="0"/>
        <v>12</v>
      </c>
      <c r="C13" s="1">
        <v>1272</v>
      </c>
      <c r="E13" s="1">
        <v>155</v>
      </c>
      <c r="F13" s="1">
        <v>80</v>
      </c>
      <c r="G13" s="1">
        <v>25</v>
      </c>
      <c r="H13" s="1">
        <v>5</v>
      </c>
    </row>
    <row r="14" spans="1:9" x14ac:dyDescent="0.25">
      <c r="A14" s="1">
        <f t="shared" si="1"/>
        <v>12</v>
      </c>
      <c r="B14" s="1">
        <f t="shared" si="0"/>
        <v>13</v>
      </c>
      <c r="C14" s="1">
        <v>1304</v>
      </c>
      <c r="E14" s="1">
        <v>170</v>
      </c>
      <c r="F14" s="1">
        <v>85</v>
      </c>
      <c r="G14" s="1">
        <v>30</v>
      </c>
      <c r="H14" s="1">
        <v>10</v>
      </c>
    </row>
    <row r="15" spans="1:9" x14ac:dyDescent="0.25">
      <c r="A15" s="1">
        <f t="shared" si="1"/>
        <v>13</v>
      </c>
      <c r="B15" s="1">
        <f t="shared" si="0"/>
        <v>14</v>
      </c>
      <c r="C15" s="1">
        <v>1336</v>
      </c>
      <c r="E15" s="1">
        <v>185</v>
      </c>
      <c r="F15" s="1">
        <v>95</v>
      </c>
      <c r="G15" s="1">
        <v>30</v>
      </c>
      <c r="H15" s="1">
        <v>10</v>
      </c>
    </row>
    <row r="16" spans="1:9" x14ac:dyDescent="0.25">
      <c r="A16" s="1">
        <f t="shared" si="1"/>
        <v>14</v>
      </c>
      <c r="B16" s="1">
        <f t="shared" si="0"/>
        <v>15</v>
      </c>
      <c r="C16" s="1">
        <v>1370</v>
      </c>
      <c r="E16" s="1">
        <v>205</v>
      </c>
      <c r="F16" s="1">
        <v>105</v>
      </c>
      <c r="G16" s="1">
        <v>35</v>
      </c>
      <c r="H16" s="1">
        <v>10</v>
      </c>
    </row>
    <row r="17" spans="1:9" x14ac:dyDescent="0.25">
      <c r="A17" s="1">
        <f t="shared" si="1"/>
        <v>15</v>
      </c>
      <c r="B17" s="1">
        <f t="shared" si="0"/>
        <v>16</v>
      </c>
      <c r="C17" s="1">
        <v>1404</v>
      </c>
      <c r="E17" s="1">
        <v>220</v>
      </c>
      <c r="F17" s="1">
        <v>110</v>
      </c>
      <c r="G17" s="1">
        <v>35</v>
      </c>
      <c r="H17" s="1">
        <v>10</v>
      </c>
    </row>
    <row r="18" spans="1:9" x14ac:dyDescent="0.25">
      <c r="A18" s="1">
        <f t="shared" si="1"/>
        <v>16</v>
      </c>
      <c r="B18" s="1">
        <f t="shared" si="0"/>
        <v>17</v>
      </c>
      <c r="C18" s="1">
        <v>1439</v>
      </c>
      <c r="E18" s="1">
        <v>235</v>
      </c>
      <c r="F18" s="1">
        <v>120</v>
      </c>
      <c r="G18" s="1">
        <v>40</v>
      </c>
      <c r="H18" s="1">
        <v>10</v>
      </c>
    </row>
    <row r="19" spans="1:9" x14ac:dyDescent="0.25">
      <c r="A19" s="1">
        <f t="shared" si="1"/>
        <v>17</v>
      </c>
      <c r="B19" s="1">
        <f t="shared" si="0"/>
        <v>18</v>
      </c>
      <c r="C19" s="1">
        <v>1475</v>
      </c>
      <c r="E19" s="1">
        <v>255</v>
      </c>
      <c r="F19" s="1">
        <v>130</v>
      </c>
      <c r="G19" s="1">
        <v>45</v>
      </c>
      <c r="H19" s="1">
        <v>10</v>
      </c>
    </row>
    <row r="20" spans="1:9" x14ac:dyDescent="0.25">
      <c r="A20" s="1">
        <f t="shared" si="1"/>
        <v>18</v>
      </c>
      <c r="B20" s="1">
        <f t="shared" si="0"/>
        <v>19</v>
      </c>
      <c r="C20" s="1">
        <v>1512</v>
      </c>
      <c r="E20" s="1">
        <v>270</v>
      </c>
      <c r="F20" s="1">
        <v>135</v>
      </c>
      <c r="G20" s="1">
        <v>45</v>
      </c>
      <c r="H20" s="1">
        <v>10</v>
      </c>
    </row>
    <row r="21" spans="1:9" x14ac:dyDescent="0.25">
      <c r="A21" s="1">
        <f t="shared" si="1"/>
        <v>19</v>
      </c>
      <c r="B21" s="1">
        <f t="shared" si="0"/>
        <v>20</v>
      </c>
      <c r="C21" s="1">
        <v>1549</v>
      </c>
      <c r="E21" s="1">
        <v>290</v>
      </c>
      <c r="F21" s="1">
        <v>145</v>
      </c>
      <c r="G21" s="1">
        <v>50</v>
      </c>
      <c r="H21" s="1">
        <v>15</v>
      </c>
      <c r="I21" s="1">
        <v>5</v>
      </c>
    </row>
    <row r="22" spans="1:9" x14ac:dyDescent="0.25">
      <c r="A22" s="1">
        <f t="shared" si="1"/>
        <v>20</v>
      </c>
      <c r="B22" s="1">
        <f t="shared" si="0"/>
        <v>21</v>
      </c>
      <c r="C22" s="1">
        <v>1588</v>
      </c>
      <c r="E22" s="1">
        <v>305</v>
      </c>
      <c r="F22" s="1">
        <v>155</v>
      </c>
      <c r="G22" s="1">
        <v>50</v>
      </c>
      <c r="H22" s="1">
        <v>15</v>
      </c>
      <c r="I22" s="1">
        <v>5</v>
      </c>
    </row>
    <row r="23" spans="1:9" x14ac:dyDescent="0.25">
      <c r="A23" s="1">
        <f t="shared" si="1"/>
        <v>21</v>
      </c>
      <c r="B23" s="1">
        <f t="shared" si="0"/>
        <v>22</v>
      </c>
      <c r="C23" s="1">
        <v>1628</v>
      </c>
      <c r="E23" s="1">
        <v>325</v>
      </c>
      <c r="F23" s="1">
        <v>165</v>
      </c>
      <c r="G23" s="1">
        <v>55</v>
      </c>
      <c r="H23" s="1">
        <v>15</v>
      </c>
      <c r="I23" s="1">
        <v>5</v>
      </c>
    </row>
    <row r="24" spans="1:9" x14ac:dyDescent="0.25">
      <c r="A24" s="1">
        <f t="shared" si="1"/>
        <v>22</v>
      </c>
      <c r="B24" s="1">
        <f t="shared" si="0"/>
        <v>23</v>
      </c>
      <c r="C24" s="1">
        <v>1668</v>
      </c>
      <c r="E24" s="1">
        <v>345</v>
      </c>
      <c r="F24" s="1">
        <v>175</v>
      </c>
      <c r="G24" s="1">
        <v>60</v>
      </c>
      <c r="H24" s="1">
        <v>15</v>
      </c>
      <c r="I24" s="1">
        <v>5</v>
      </c>
    </row>
    <row r="25" spans="1:9" x14ac:dyDescent="0.25">
      <c r="A25" s="1">
        <f t="shared" si="1"/>
        <v>23</v>
      </c>
      <c r="B25" s="1">
        <f t="shared" si="0"/>
        <v>24</v>
      </c>
      <c r="C25" s="1">
        <v>1710</v>
      </c>
      <c r="E25" s="1">
        <v>360</v>
      </c>
      <c r="F25" s="1">
        <v>180</v>
      </c>
      <c r="G25" s="1">
        <v>60</v>
      </c>
      <c r="H25" s="1">
        <v>15</v>
      </c>
      <c r="I25" s="1">
        <v>5</v>
      </c>
    </row>
    <row r="26" spans="1:9" x14ac:dyDescent="0.25">
      <c r="A26" s="1">
        <f t="shared" si="1"/>
        <v>24</v>
      </c>
      <c r="B26" s="1">
        <f t="shared" si="0"/>
        <v>25</v>
      </c>
      <c r="C26" s="1">
        <v>1753</v>
      </c>
      <c r="E26" s="1">
        <v>380</v>
      </c>
      <c r="F26" s="1">
        <v>190</v>
      </c>
      <c r="G26" s="1">
        <v>65</v>
      </c>
      <c r="H26" s="1">
        <v>15</v>
      </c>
      <c r="I26" s="1">
        <v>5</v>
      </c>
    </row>
    <row r="27" spans="1:9" x14ac:dyDescent="0.25">
      <c r="A27" s="1">
        <f t="shared" si="1"/>
        <v>25</v>
      </c>
      <c r="B27" s="1">
        <f t="shared" si="0"/>
        <v>26</v>
      </c>
      <c r="C27" s="1">
        <v>1797</v>
      </c>
      <c r="E27" s="1">
        <v>400</v>
      </c>
      <c r="F27" s="1">
        <v>200</v>
      </c>
      <c r="G27" s="1">
        <v>65</v>
      </c>
      <c r="H27" s="1">
        <v>15</v>
      </c>
      <c r="I27" s="1">
        <v>5</v>
      </c>
    </row>
    <row r="28" spans="1:9" x14ac:dyDescent="0.25">
      <c r="A28" s="1">
        <f t="shared" si="1"/>
        <v>26</v>
      </c>
      <c r="B28" s="1">
        <f t="shared" si="0"/>
        <v>27</v>
      </c>
      <c r="C28" s="1">
        <v>1842</v>
      </c>
      <c r="E28" s="1">
        <v>415</v>
      </c>
      <c r="F28" s="1">
        <v>210</v>
      </c>
      <c r="G28" s="1">
        <v>70</v>
      </c>
      <c r="H28" s="1">
        <v>20</v>
      </c>
      <c r="I28" s="1">
        <v>5</v>
      </c>
    </row>
    <row r="29" spans="1:9" x14ac:dyDescent="0.25">
      <c r="A29" s="1">
        <f t="shared" si="1"/>
        <v>27</v>
      </c>
      <c r="B29" s="1">
        <f t="shared" si="0"/>
        <v>28</v>
      </c>
      <c r="C29" s="1">
        <v>1888</v>
      </c>
      <c r="E29" s="1">
        <v>435</v>
      </c>
      <c r="F29" s="1">
        <v>220</v>
      </c>
      <c r="G29" s="1">
        <v>75</v>
      </c>
      <c r="H29" s="1">
        <v>20</v>
      </c>
      <c r="I29" s="1">
        <v>5</v>
      </c>
    </row>
    <row r="30" spans="1:9" x14ac:dyDescent="0.25">
      <c r="A30" s="1">
        <f t="shared" si="1"/>
        <v>28</v>
      </c>
      <c r="B30" s="1">
        <f t="shared" si="0"/>
        <v>29</v>
      </c>
      <c r="C30" s="1">
        <v>1935</v>
      </c>
      <c r="E30" s="1">
        <v>455</v>
      </c>
      <c r="F30" s="1">
        <v>230</v>
      </c>
      <c r="G30" s="1">
        <v>75</v>
      </c>
      <c r="H30" s="1">
        <v>20</v>
      </c>
      <c r="I30" s="1">
        <v>5</v>
      </c>
    </row>
    <row r="31" spans="1:9" x14ac:dyDescent="0.25">
      <c r="A31" s="1">
        <f t="shared" si="1"/>
        <v>29</v>
      </c>
      <c r="B31" s="1">
        <f t="shared" si="0"/>
        <v>30</v>
      </c>
      <c r="C31" s="1">
        <v>1983</v>
      </c>
      <c r="E31" s="1">
        <v>475</v>
      </c>
      <c r="F31" s="1">
        <v>240</v>
      </c>
      <c r="G31" s="1">
        <v>80</v>
      </c>
      <c r="H31" s="1">
        <v>20</v>
      </c>
      <c r="I31" s="1">
        <v>5</v>
      </c>
    </row>
    <row r="32" spans="1:9" x14ac:dyDescent="0.25">
      <c r="A32" s="1">
        <f t="shared" si="1"/>
        <v>30</v>
      </c>
      <c r="B32" s="1">
        <f t="shared" si="0"/>
        <v>31</v>
      </c>
      <c r="C32" s="1">
        <v>2033</v>
      </c>
      <c r="E32" s="1">
        <v>495</v>
      </c>
      <c r="F32" s="1">
        <v>250</v>
      </c>
      <c r="G32" s="1">
        <v>85</v>
      </c>
      <c r="H32" s="1">
        <v>20</v>
      </c>
      <c r="I32" s="1">
        <v>5</v>
      </c>
    </row>
    <row r="33" spans="1:9" x14ac:dyDescent="0.25">
      <c r="A33" s="1">
        <f t="shared" si="1"/>
        <v>31</v>
      </c>
      <c r="B33" s="1">
        <f t="shared" si="0"/>
        <v>32</v>
      </c>
      <c r="C33" s="1">
        <v>2084</v>
      </c>
      <c r="I33" s="1">
        <v>5</v>
      </c>
    </row>
    <row r="34" spans="1:9" x14ac:dyDescent="0.25">
      <c r="A34" s="1">
        <f t="shared" si="1"/>
        <v>32</v>
      </c>
      <c r="B34" s="1">
        <f t="shared" si="0"/>
        <v>33</v>
      </c>
      <c r="C34" s="1">
        <v>2136</v>
      </c>
      <c r="I34" s="1">
        <v>5</v>
      </c>
    </row>
    <row r="35" spans="1:9" x14ac:dyDescent="0.25">
      <c r="A35" s="1">
        <f t="shared" si="1"/>
        <v>33</v>
      </c>
      <c r="B35" s="1">
        <f t="shared" si="0"/>
        <v>34</v>
      </c>
      <c r="C35" s="1">
        <v>2189</v>
      </c>
      <c r="I35" s="1">
        <v>5</v>
      </c>
    </row>
    <row r="36" spans="1:9" x14ac:dyDescent="0.25">
      <c r="A36" s="1">
        <f t="shared" si="1"/>
        <v>34</v>
      </c>
      <c r="B36" s="1">
        <f t="shared" si="0"/>
        <v>35</v>
      </c>
      <c r="C36" s="1">
        <v>2244</v>
      </c>
      <c r="I36" s="1">
        <v>5</v>
      </c>
    </row>
    <row r="37" spans="1:9" x14ac:dyDescent="0.25">
      <c r="A37" s="1">
        <f t="shared" si="1"/>
        <v>35</v>
      </c>
      <c r="B37" s="1">
        <f t="shared" si="0"/>
        <v>36</v>
      </c>
      <c r="C37" s="1">
        <v>2300</v>
      </c>
      <c r="I37" s="1">
        <v>5</v>
      </c>
    </row>
    <row r="38" spans="1:9" x14ac:dyDescent="0.25">
      <c r="A38" s="1">
        <f t="shared" si="1"/>
        <v>36</v>
      </c>
      <c r="B38" s="1">
        <f t="shared" si="0"/>
        <v>37</v>
      </c>
      <c r="C38" s="1">
        <v>2357</v>
      </c>
      <c r="I38" s="1">
        <v>5</v>
      </c>
    </row>
    <row r="39" spans="1:9" x14ac:dyDescent="0.25">
      <c r="A39" s="1">
        <f t="shared" si="1"/>
        <v>37</v>
      </c>
      <c r="B39" s="1">
        <f t="shared" si="0"/>
        <v>38</v>
      </c>
      <c r="C39" s="1">
        <v>2416</v>
      </c>
      <c r="I39" s="1">
        <v>5</v>
      </c>
    </row>
    <row r="40" spans="1:9" x14ac:dyDescent="0.25">
      <c r="A40" s="1">
        <f t="shared" si="1"/>
        <v>38</v>
      </c>
      <c r="B40" s="1">
        <f t="shared" si="0"/>
        <v>39</v>
      </c>
      <c r="C40" s="1">
        <v>2477</v>
      </c>
      <c r="I40" s="1">
        <v>5</v>
      </c>
    </row>
    <row r="41" spans="1:9" x14ac:dyDescent="0.25">
      <c r="A41" s="1">
        <f t="shared" si="1"/>
        <v>39</v>
      </c>
      <c r="B41" s="1">
        <f t="shared" si="0"/>
        <v>40</v>
      </c>
      <c r="C41" s="1">
        <v>2539</v>
      </c>
      <c r="I41" s="1">
        <v>5</v>
      </c>
    </row>
    <row r="42" spans="1:9" x14ac:dyDescent="0.25">
      <c r="A42" s="1">
        <f t="shared" si="1"/>
        <v>40</v>
      </c>
      <c r="B42" s="1">
        <f t="shared" si="0"/>
        <v>41</v>
      </c>
      <c r="C42" s="1">
        <v>2602</v>
      </c>
      <c r="I42" s="1">
        <v>5</v>
      </c>
    </row>
    <row r="43" spans="1:9" x14ac:dyDescent="0.25">
      <c r="A43" s="1">
        <f t="shared" si="1"/>
        <v>41</v>
      </c>
      <c r="B43" s="1">
        <f t="shared" si="0"/>
        <v>42</v>
      </c>
      <c r="C43" s="1">
        <v>2667</v>
      </c>
      <c r="I43" s="1">
        <v>5</v>
      </c>
    </row>
    <row r="44" spans="1:9" x14ac:dyDescent="0.25">
      <c r="A44" s="1">
        <f t="shared" si="1"/>
        <v>42</v>
      </c>
      <c r="B44" s="1">
        <f t="shared" si="0"/>
        <v>43</v>
      </c>
      <c r="C44" s="1">
        <v>2734</v>
      </c>
      <c r="I44" s="1">
        <v>5</v>
      </c>
    </row>
    <row r="45" spans="1:9" x14ac:dyDescent="0.25">
      <c r="A45" s="1">
        <f t="shared" si="1"/>
        <v>43</v>
      </c>
      <c r="B45" s="1">
        <f t="shared" si="0"/>
        <v>44</v>
      </c>
      <c r="C45" s="1">
        <v>2802</v>
      </c>
      <c r="I45" s="1">
        <v>5</v>
      </c>
    </row>
    <row r="46" spans="1:9" x14ac:dyDescent="0.25">
      <c r="A46" s="1">
        <f t="shared" si="1"/>
        <v>44</v>
      </c>
      <c r="B46" s="1">
        <f t="shared" si="0"/>
        <v>45</v>
      </c>
      <c r="C46" s="1">
        <v>2872</v>
      </c>
      <c r="I46" s="1">
        <v>5</v>
      </c>
    </row>
    <row r="47" spans="1:9" x14ac:dyDescent="0.25">
      <c r="A47" s="1">
        <f t="shared" si="1"/>
        <v>45</v>
      </c>
      <c r="B47" s="1">
        <f t="shared" si="0"/>
        <v>46</v>
      </c>
      <c r="C47" s="1">
        <v>2944</v>
      </c>
      <c r="I47" s="1">
        <v>5</v>
      </c>
    </row>
    <row r="48" spans="1:9" x14ac:dyDescent="0.25">
      <c r="A48" s="1">
        <f t="shared" si="1"/>
        <v>46</v>
      </c>
      <c r="B48" s="1">
        <f t="shared" si="0"/>
        <v>47</v>
      </c>
      <c r="C48" s="1">
        <v>3017</v>
      </c>
      <c r="I48" s="1">
        <v>5</v>
      </c>
    </row>
    <row r="49" spans="1:9" x14ac:dyDescent="0.25">
      <c r="A49" s="1">
        <f t="shared" si="1"/>
        <v>47</v>
      </c>
      <c r="B49" s="1">
        <f t="shared" si="0"/>
        <v>48</v>
      </c>
      <c r="C49" s="1">
        <v>3093</v>
      </c>
      <c r="I49" s="1">
        <v>5</v>
      </c>
    </row>
    <row r="50" spans="1:9" x14ac:dyDescent="0.25">
      <c r="A50" s="1">
        <f t="shared" si="1"/>
        <v>48</v>
      </c>
      <c r="B50" s="1">
        <f t="shared" si="0"/>
        <v>49</v>
      </c>
      <c r="C50" s="1">
        <v>3170</v>
      </c>
      <c r="I50" s="1">
        <v>5</v>
      </c>
    </row>
    <row r="51" spans="1:9" x14ac:dyDescent="0.25">
      <c r="A51" s="1">
        <f t="shared" si="1"/>
        <v>49</v>
      </c>
      <c r="B51" s="1">
        <f t="shared" si="0"/>
        <v>50</v>
      </c>
      <c r="C51" s="1">
        <v>3249</v>
      </c>
      <c r="I51" s="1">
        <v>5</v>
      </c>
    </row>
    <row r="52" spans="1:9" x14ac:dyDescent="0.25">
      <c r="A52" s="1">
        <f t="shared" si="1"/>
        <v>50</v>
      </c>
      <c r="B52" s="1">
        <f>A52+1</f>
        <v>51</v>
      </c>
      <c r="C52" s="1">
        <v>3331</v>
      </c>
    </row>
    <row r="53" spans="1:9" x14ac:dyDescent="0.25">
      <c r="A53" s="1">
        <f t="shared" si="1"/>
        <v>51</v>
      </c>
      <c r="B53" s="1">
        <f t="shared" si="0"/>
        <v>52</v>
      </c>
      <c r="C53" s="1">
        <v>3414</v>
      </c>
    </row>
    <row r="54" spans="1:9" x14ac:dyDescent="0.25">
      <c r="A54" s="1">
        <f t="shared" si="1"/>
        <v>52</v>
      </c>
      <c r="B54" s="1">
        <f t="shared" si="0"/>
        <v>53</v>
      </c>
      <c r="C54" s="1">
        <v>3499</v>
      </c>
    </row>
    <row r="55" spans="1:9" x14ac:dyDescent="0.25">
      <c r="A55" s="1">
        <f t="shared" si="1"/>
        <v>53</v>
      </c>
      <c r="B55" s="1">
        <f t="shared" si="0"/>
        <v>54</v>
      </c>
      <c r="C55" s="1">
        <v>3587</v>
      </c>
    </row>
    <row r="56" spans="1:9" x14ac:dyDescent="0.25">
      <c r="A56" s="1">
        <f t="shared" si="1"/>
        <v>54</v>
      </c>
      <c r="B56" s="1">
        <f t="shared" si="0"/>
        <v>55</v>
      </c>
      <c r="C56" s="1">
        <v>3676</v>
      </c>
    </row>
    <row r="57" spans="1:9" x14ac:dyDescent="0.25">
      <c r="A57" s="1">
        <f t="shared" si="1"/>
        <v>55</v>
      </c>
      <c r="B57" s="1">
        <f t="shared" si="0"/>
        <v>56</v>
      </c>
      <c r="C57" s="1">
        <v>3768</v>
      </c>
    </row>
    <row r="58" spans="1:9" x14ac:dyDescent="0.25">
      <c r="A58" s="1">
        <f t="shared" si="1"/>
        <v>56</v>
      </c>
      <c r="B58" s="1">
        <f t="shared" si="0"/>
        <v>57</v>
      </c>
      <c r="C58" s="1">
        <v>3862</v>
      </c>
    </row>
    <row r="59" spans="1:9" x14ac:dyDescent="0.25">
      <c r="A59" s="1">
        <f t="shared" si="1"/>
        <v>57</v>
      </c>
      <c r="B59" s="1">
        <f t="shared" si="0"/>
        <v>58</v>
      </c>
      <c r="C59" s="1">
        <v>3959</v>
      </c>
    </row>
    <row r="60" spans="1:9" x14ac:dyDescent="0.25">
      <c r="A60" s="1">
        <f t="shared" si="1"/>
        <v>58</v>
      </c>
      <c r="B60" s="1">
        <f t="shared" si="0"/>
        <v>59</v>
      </c>
      <c r="C60" s="1">
        <v>4058</v>
      </c>
    </row>
    <row r="61" spans="1:9" x14ac:dyDescent="0.25">
      <c r="A61" s="1">
        <f t="shared" si="1"/>
        <v>59</v>
      </c>
      <c r="B61" s="1">
        <f t="shared" si="0"/>
        <v>60</v>
      </c>
      <c r="C61" s="1">
        <v>4159</v>
      </c>
    </row>
    <row r="62" spans="1:9" x14ac:dyDescent="0.25">
      <c r="A62" s="1">
        <f t="shared" si="1"/>
        <v>60</v>
      </c>
      <c r="B62" s="1">
        <f t="shared" si="0"/>
        <v>61</v>
      </c>
      <c r="C62" s="1">
        <v>4263</v>
      </c>
    </row>
    <row r="63" spans="1:9" x14ac:dyDescent="0.25">
      <c r="A63" s="1">
        <f t="shared" si="1"/>
        <v>61</v>
      </c>
      <c r="B63" s="1">
        <f t="shared" si="0"/>
        <v>62</v>
      </c>
      <c r="C63" s="1">
        <v>4370</v>
      </c>
    </row>
    <row r="64" spans="1:9" x14ac:dyDescent="0.25">
      <c r="A64" s="1">
        <f t="shared" si="1"/>
        <v>62</v>
      </c>
      <c r="B64" s="1">
        <f t="shared" si="0"/>
        <v>63</v>
      </c>
      <c r="C64" s="1">
        <v>4479</v>
      </c>
    </row>
    <row r="65" spans="1:3" x14ac:dyDescent="0.25">
      <c r="A65" s="1">
        <f t="shared" si="1"/>
        <v>63</v>
      </c>
      <c r="B65" s="1">
        <f t="shared" si="0"/>
        <v>64</v>
      </c>
      <c r="C65" s="1">
        <v>4591</v>
      </c>
    </row>
    <row r="66" spans="1:3" x14ac:dyDescent="0.25">
      <c r="A66" s="1">
        <f t="shared" si="1"/>
        <v>64</v>
      </c>
      <c r="B66" s="1">
        <f t="shared" si="0"/>
        <v>65</v>
      </c>
      <c r="C66" s="1">
        <v>4706</v>
      </c>
    </row>
    <row r="67" spans="1:3" x14ac:dyDescent="0.25">
      <c r="A67" s="1">
        <f t="shared" si="1"/>
        <v>65</v>
      </c>
      <c r="B67" s="1">
        <f t="shared" ref="B67:B101" si="2">A67+1</f>
        <v>66</v>
      </c>
      <c r="C67" s="1">
        <v>4824</v>
      </c>
    </row>
    <row r="68" spans="1:3" x14ac:dyDescent="0.25">
      <c r="A68" s="1">
        <f t="shared" ref="A68:A102" si="3">A67+1</f>
        <v>66</v>
      </c>
      <c r="B68" s="1">
        <f t="shared" si="2"/>
        <v>67</v>
      </c>
      <c r="C68" s="1">
        <v>4944</v>
      </c>
    </row>
    <row r="69" spans="1:3" x14ac:dyDescent="0.25">
      <c r="A69" s="1">
        <f t="shared" si="3"/>
        <v>67</v>
      </c>
      <c r="B69" s="1">
        <f t="shared" si="2"/>
        <v>68</v>
      </c>
      <c r="C69" s="1">
        <v>5068</v>
      </c>
    </row>
    <row r="70" spans="1:3" x14ac:dyDescent="0.25">
      <c r="A70" s="1">
        <f t="shared" si="3"/>
        <v>68</v>
      </c>
      <c r="B70" s="1">
        <f t="shared" si="2"/>
        <v>69</v>
      </c>
      <c r="C70" s="1">
        <v>5194</v>
      </c>
    </row>
    <row r="71" spans="1:3" x14ac:dyDescent="0.25">
      <c r="A71" s="1">
        <f t="shared" si="3"/>
        <v>69</v>
      </c>
      <c r="B71" s="1">
        <f t="shared" si="2"/>
        <v>70</v>
      </c>
      <c r="C71" s="1">
        <v>5324</v>
      </c>
    </row>
    <row r="72" spans="1:3" x14ac:dyDescent="0.25">
      <c r="A72" s="1">
        <f t="shared" si="3"/>
        <v>70</v>
      </c>
      <c r="B72" s="1">
        <f t="shared" si="2"/>
        <v>71</v>
      </c>
      <c r="C72" s="1">
        <v>5457</v>
      </c>
    </row>
    <row r="73" spans="1:3" x14ac:dyDescent="0.25">
      <c r="A73" s="1">
        <f t="shared" si="3"/>
        <v>71</v>
      </c>
      <c r="B73" s="1">
        <f t="shared" si="2"/>
        <v>72</v>
      </c>
      <c r="C73" s="1">
        <v>5594</v>
      </c>
    </row>
    <row r="74" spans="1:3" x14ac:dyDescent="0.25">
      <c r="A74" s="1">
        <f t="shared" si="3"/>
        <v>72</v>
      </c>
      <c r="B74" s="1">
        <f t="shared" si="2"/>
        <v>73</v>
      </c>
      <c r="C74" s="1">
        <v>5734</v>
      </c>
    </row>
    <row r="75" spans="1:3" x14ac:dyDescent="0.25">
      <c r="A75" s="1">
        <f t="shared" si="3"/>
        <v>73</v>
      </c>
      <c r="B75" s="1">
        <f t="shared" si="2"/>
        <v>74</v>
      </c>
      <c r="C75" s="1">
        <v>5877</v>
      </c>
    </row>
    <row r="76" spans="1:3" x14ac:dyDescent="0.25">
      <c r="A76" s="1">
        <f t="shared" si="3"/>
        <v>74</v>
      </c>
      <c r="B76" s="1">
        <f t="shared" si="2"/>
        <v>75</v>
      </c>
      <c r="C76" s="1">
        <v>6024</v>
      </c>
    </row>
    <row r="77" spans="1:3" x14ac:dyDescent="0.25">
      <c r="A77" s="1">
        <f t="shared" si="3"/>
        <v>75</v>
      </c>
      <c r="B77" s="1">
        <f t="shared" si="2"/>
        <v>76</v>
      </c>
      <c r="C77" s="1">
        <v>6174</v>
      </c>
    </row>
    <row r="78" spans="1:3" x14ac:dyDescent="0.25">
      <c r="A78" s="1">
        <f t="shared" si="3"/>
        <v>76</v>
      </c>
      <c r="B78" s="1">
        <f t="shared" si="2"/>
        <v>77</v>
      </c>
      <c r="C78" s="1">
        <v>6329</v>
      </c>
    </row>
    <row r="79" spans="1:3" x14ac:dyDescent="0.25">
      <c r="A79" s="1">
        <f t="shared" si="3"/>
        <v>77</v>
      </c>
      <c r="B79" s="1">
        <f t="shared" si="2"/>
        <v>78</v>
      </c>
      <c r="C79" s="1">
        <v>6487</v>
      </c>
    </row>
    <row r="80" spans="1:3" x14ac:dyDescent="0.25">
      <c r="A80" s="1">
        <f t="shared" si="3"/>
        <v>78</v>
      </c>
      <c r="B80" s="1">
        <f t="shared" si="2"/>
        <v>79</v>
      </c>
      <c r="C80" s="1">
        <v>6649</v>
      </c>
    </row>
    <row r="81" spans="1:3" x14ac:dyDescent="0.25">
      <c r="A81" s="1">
        <f t="shared" si="3"/>
        <v>79</v>
      </c>
      <c r="B81" s="1">
        <f t="shared" si="2"/>
        <v>80</v>
      </c>
      <c r="C81" s="1">
        <v>6815</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8</vt:i4>
      </vt:variant>
    </vt:vector>
  </HeadingPairs>
  <TitlesOfParts>
    <vt:vector size="8" baseType="lpstr">
      <vt:lpstr>Info (4 spelers)</vt:lpstr>
      <vt:lpstr>Rekentabel (3 spelers) Lev. 1</vt:lpstr>
      <vt:lpstr>Rekentabel (3 spelers) Lev. 16</vt:lpstr>
      <vt:lpstr>Rekentabel (3 spelers) Lev. 30</vt:lpstr>
      <vt:lpstr>Rekentabel (3 spelers) Lev. 50</vt:lpstr>
      <vt:lpstr>Rekentabel (4 spelers) Lev.16</vt:lpstr>
      <vt:lpstr>Rekentabel (4 spelers) Lev.30</vt:lpstr>
      <vt:lpstr>Levels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Ralf Wingen</dc:creator>
  <cp:lastModifiedBy>Ralf Wingen</cp:lastModifiedBy>
  <dcterms:created xsi:type="dcterms:W3CDTF">2019-01-29T10:37:33Z</dcterms:created>
  <dcterms:modified xsi:type="dcterms:W3CDTF">2019-05-13T08:37:07Z</dcterms:modified>
</cp:coreProperties>
</file>